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209"/>
  <workbookPr/>
  <mc:AlternateContent xmlns:mc="http://schemas.openxmlformats.org/markup-compatibility/2006">
    <mc:Choice Requires="x15">
      <x15ac:absPath xmlns:x15ac="http://schemas.microsoft.com/office/spreadsheetml/2010/11/ac" url="/Volumes/acadpgrpdata$/3 COMPENSATION and BENEFITS/Salary Calculation Worksheets/2017/"/>
    </mc:Choice>
  </mc:AlternateContent>
  <bookViews>
    <workbookView xWindow="6680" yWindow="4140" windowWidth="37460" windowHeight="20800" tabRatio="500"/>
  </bookViews>
  <sheets>
    <sheet name="HSCP Scales 07-01-17" sheetId="1" r:id="rId1"/>
  </sheets>
  <externalReferences>
    <externalReference r:id="rId2"/>
  </externalReferences>
  <definedNames>
    <definedName name="_HSR4">'HSCP Scales 07-01-17'!$K$34:$K$39</definedName>
    <definedName name="_HSR5">'HSCP Scales 07-01-17'!$L$34:$L$39</definedName>
    <definedName name="_HSR6">'HSCP Scales 07-01-17'!$M$34:$M$39</definedName>
    <definedName name="_HSR7">'HSCP Scales 07-01-17'!$N$34:$N$39</definedName>
    <definedName name="_HST1">'HSCP Scales 07-01-17'!$D$34:$D$39</definedName>
    <definedName name="_HST2">'HSCP Scales 07-01-17'!$E$34:$E$39</definedName>
    <definedName name="_HST3">'HSCP Scales 07-01-17'!$F$34:$F$39</definedName>
    <definedName name="_HST4">'HSCP Scales 07-01-17'!$G$34:$G$39</definedName>
    <definedName name="_HST5">'HSCP Scales 07-01-17'!$H$34:$H$39</definedName>
    <definedName name="_HST6">'HSCP Scales 07-01-17'!$I$34:$I$39</definedName>
    <definedName name="_HST7">'HSCP Scales 07-01-17'!$J$34:$J$39</definedName>
    <definedName name="Above_Scale_Minimum">'HSCP Scales 07-01-17'!$B$73:$E$83</definedName>
    <definedName name="Annual_Salary">[1]OnScaleCalc!$Q$37</definedName>
    <definedName name="Annual_Salary_above">#REF!</definedName>
    <definedName name="Assistant">[1]OnScaleCalc!$H$34</definedName>
    <definedName name="Assistant_Off">[1]OffScaleCalc!$H$34</definedName>
    <definedName name="Assoc_Base">[1]OnScaleCalc!$M$35</definedName>
    <definedName name="Assoc_base_Off">[1]OffScaleCalc!$M$35</definedName>
    <definedName name="Assoc_curr_scale">'HSCP Scales 07-01-17'!$B$53</definedName>
    <definedName name="Assoc_curr_scale_Off">[1]Payscale_Off!$B$52</definedName>
    <definedName name="Assoc_curr_step">'HSCP Scales 07-01-17'!$B$52</definedName>
    <definedName name="Assoc_curr_step_Off">[1]Payscale_Off!$B$51</definedName>
    <definedName name="Assoc_Prof">'HSCP Scales 07-01-17'!$B$11:$U$15</definedName>
    <definedName name="Assoc_Tot_HSR">'HSCP Scales 07-01-17'!$M$51:$R$51</definedName>
    <definedName name="Assoc_Tot_HSR_Off">[1]Payscale_Off!$M$50:$R$50</definedName>
    <definedName name="Assoc_Tot_HST">'HSCP Scales 07-01-17'!$D$51:$L$51</definedName>
    <definedName name="Assoc_Tot_HST_Off">[1]Payscale_Off!$D$50:$L$50</definedName>
    <definedName name="Associate">[1]OnScaleCalc!$H$35</definedName>
    <definedName name="Associate_Off">[1]OffScaleCalc!$H$35</definedName>
    <definedName name="AssocSteps">'HSCP Scales 07-01-17'!$B$46:$B$50</definedName>
    <definedName name="AssocSteps_Off">[1]Payscale_Off!$B$45:$B$49</definedName>
    <definedName name="Asst_Base">[1]OnScaleCalc!$M$34</definedName>
    <definedName name="Asst_base_Off">[1]OffScaleCalc!$M$34</definedName>
    <definedName name="Asst_curr_scale">'HSCP Scales 07-01-17'!$B$42</definedName>
    <definedName name="Asst_curr_scale_Off">[1]Payscale_Off!$B$41</definedName>
    <definedName name="Asst_curr_step">'HSCP Scales 07-01-17'!$B$41</definedName>
    <definedName name="Asst_curr_step_Off">[1]Payscale_Off!$B$40</definedName>
    <definedName name="Asst_Prof">'HSCP Scales 07-01-17'!$B$5:$U$10</definedName>
    <definedName name="Asst_Tot_HSR">'HSCP Scales 07-01-17'!$M$40:$R$40</definedName>
    <definedName name="Asst_Tot_HSR_Off">[1]Payscale_Off!$M$39:$R$39</definedName>
    <definedName name="Asst_Tot_HST">'HSCP Scales 07-01-17'!$D$40:$L$40</definedName>
    <definedName name="Asst_Tot_HST_Off">[1]Payscale_Off!$D$39:$L$39</definedName>
    <definedName name="AsstSteps">'HSCP Scales 07-01-17'!$B$34:$B$39</definedName>
    <definedName name="AsstSteps_Off">[1]Payscale_Off!$B$33:$B$38</definedName>
    <definedName name="DeptXList">#REF!</definedName>
    <definedName name="Fed_Limit">[1]OnScaleCalc!$Q$7</definedName>
    <definedName name="Fed_Limit_Above">#REF!</definedName>
    <definedName name="Fed_Limit_Off">#REF!</definedName>
    <definedName name="HSR_I4">'HSCP Scales 07-01-17'!$K$30</definedName>
    <definedName name="HSR_I4_Off">[1]Payscale_Off!$K$29</definedName>
    <definedName name="HSR_I5">'HSCP Scales 07-01-17'!$L$30</definedName>
    <definedName name="HSR_I5_Off">[1]Payscale_Off!$L$29</definedName>
    <definedName name="HSR_I6">'HSCP Scales 07-01-17'!$M$30</definedName>
    <definedName name="HSR_I6_Off">[1]Payscale_Off!$M$29</definedName>
    <definedName name="HSR_I7">'HSCP Scales 07-01-17'!$N$30</definedName>
    <definedName name="HSR_I7_Off">[1]Payscale_Off!$N$29</definedName>
    <definedName name="HSR4_AP">'HSCP Scales 07-01-17'!$K$46:$K$50</definedName>
    <definedName name="HSR4_P">'HSCP Scales 07-01-17'!$K$57:$K$65</definedName>
    <definedName name="HSR5_AP">'HSCP Scales 07-01-17'!$L$46:$L$50</definedName>
    <definedName name="HSR5_P">'HSCP Scales 07-01-17'!$L$57:$L$65</definedName>
    <definedName name="HSR6_AP">'HSCP Scales 07-01-17'!$M$46:$M$50</definedName>
    <definedName name="HSR6_P">'HSCP Scales 07-01-17'!$M$57:$M$65</definedName>
    <definedName name="HSR7_AP">'HSCP Scales 07-01-17'!$N$46:$N$50</definedName>
    <definedName name="HSR7_P">'HSCP Scales 07-01-17'!$N$57:$N$65</definedName>
    <definedName name="HST_I1">'HSCP Scales 07-01-17'!$D$30</definedName>
    <definedName name="HST_I1_Off">[1]Payscale_Off!$D$29</definedName>
    <definedName name="HST_I2">'HSCP Scales 07-01-17'!$E$30</definedName>
    <definedName name="HST_I2_Off">[1]Payscale_Off!$E$29</definedName>
    <definedName name="HST_I3">'HSCP Scales 07-01-17'!$F$30</definedName>
    <definedName name="HST_I3_off">[1]Payscale_Off!$F$29</definedName>
    <definedName name="HST_I4">'HSCP Scales 07-01-17'!$G$30</definedName>
    <definedName name="HST_I4_Off">[1]Payscale_Off!$G$29</definedName>
    <definedName name="HST_I5">'HSCP Scales 07-01-17'!$H$30</definedName>
    <definedName name="HST_I5_Off">[1]Payscale_Off!$H$29</definedName>
    <definedName name="HST_I6">'HSCP Scales 07-01-17'!$I$30</definedName>
    <definedName name="HST_I6_Off">[1]Payscale_Off!$I$29</definedName>
    <definedName name="HST_I7">'HSCP Scales 07-01-17'!$J$30</definedName>
    <definedName name="HST_I7_Off">[1]Payscale_Off!$J$29</definedName>
    <definedName name="HST1_AP">'HSCP Scales 07-01-17'!$D$46:$D$50</definedName>
    <definedName name="HST1_AP_Off">[1]Payscale_Off!$D$45:$D$49</definedName>
    <definedName name="HST1_Off">[1]Payscale_Off!$D$33:$D$38</definedName>
    <definedName name="HST1_P">'HSCP Scales 07-01-17'!$D$57:$D$65</definedName>
    <definedName name="HST1_P_Off">[1]Payscale_Off!$D$56:$D$64</definedName>
    <definedName name="HST2_AP">'HSCP Scales 07-01-17'!$E$46:$E$50</definedName>
    <definedName name="HST2_AP_Off">[1]Payscale_Off!$E$45:$E$49</definedName>
    <definedName name="HST2_Off">[1]Payscale_Off!$E$33:$E$38</definedName>
    <definedName name="HST2_P">'HSCP Scales 07-01-17'!$E$57:$E$65</definedName>
    <definedName name="HST2_P_Off">[1]Payscale_Off!$E$56:$E$64</definedName>
    <definedName name="HST3_AP">'HSCP Scales 07-01-17'!$F$46:$F$50</definedName>
    <definedName name="HST3_AP_Off">[1]Payscale_Off!$F$45:$F$49</definedName>
    <definedName name="HST3_Off">[1]Payscale_Off!$F$33:$F$38</definedName>
    <definedName name="HST3_P">'HSCP Scales 07-01-17'!$F$57:$F$65</definedName>
    <definedName name="HST3_P_Off">[1]Payscale_Off!$F$56:$F$64</definedName>
    <definedName name="HST4_AP">'HSCP Scales 07-01-17'!$G$46:$G$50</definedName>
    <definedName name="HST4_AP_Off">[1]Payscale_Off!$G$45:$G$49</definedName>
    <definedName name="HST4_Off">[1]Payscale_Off!$G$33:$G$38</definedName>
    <definedName name="HST4_P">'HSCP Scales 07-01-17'!$G$57:$G$65</definedName>
    <definedName name="HST4_P_Off">[1]Payscale_Off!$G$56:$G$64</definedName>
    <definedName name="HST5_AP">'HSCP Scales 07-01-17'!$H$46:$H$50</definedName>
    <definedName name="HST5_AP_Off">[1]Payscale_Off!$H$45:$H$49</definedName>
    <definedName name="HST5_Off">[1]Payscale_Off!$H$33:$H$38</definedName>
    <definedName name="HST5_P">'HSCP Scales 07-01-17'!$H$57:$H$65</definedName>
    <definedName name="HST5_P_Off">[1]Payscale_Off!$H$56:$H$64</definedName>
    <definedName name="HST6_AP">'HSCP Scales 07-01-17'!$I$46:$I$50</definedName>
    <definedName name="HST6_AP_Off">[1]Payscale_Off!$I$45:$I$49</definedName>
    <definedName name="HST6_Off">[1]Payscale_Off!$I$33:$I$38</definedName>
    <definedName name="HST6_P">'HSCP Scales 07-01-17'!$I$57:$I$65</definedName>
    <definedName name="HST6_P_Off">[1]Payscale_Off!$I$56:$I$64</definedName>
    <definedName name="HST7_AP">'HSCP Scales 07-01-17'!$J$46:$J$50</definedName>
    <definedName name="HST7_AP_Off">[1]Payscale_Off!$J$45:$J$49</definedName>
    <definedName name="HST7_Off">[1]Payscale_Off!$J$33:$J$38</definedName>
    <definedName name="HST7_P">'HSCP Scales 07-01-17'!$J$57:$J$65</definedName>
    <definedName name="HST7_P_Off">[1]Payscale_Off!$J$56:$J$64</definedName>
    <definedName name="Instr_base">[1]OnScaleCalc!$M$33</definedName>
    <definedName name="Instr_base_Off">[1]OffScaleCalc!$M$33</definedName>
    <definedName name="Instr_curr_Scale">'HSCP Scales 07-01-17'!$B$32</definedName>
    <definedName name="Instr_curr_Scale_off">[1]Payscale_Off!$B$31</definedName>
    <definedName name="Instr_curr_Step">'HSCP Scales 07-01-17'!$B$31</definedName>
    <definedName name="Instr_curr_Step_off">[1]Payscale_Off!$B$30</definedName>
    <definedName name="Instr_Range">'HSCP Scales 07-01-17'!$B$4:$U$4</definedName>
    <definedName name="Instr_Tot_HSR">'HSCP Scales 07-01-17'!$M$31:$R$31</definedName>
    <definedName name="Instr_Tot_HSR_off">[1]Payscale_Off!$M$30:$R$30</definedName>
    <definedName name="Instr_Tot_HST">'HSCP Scales 07-01-17'!$D$31:$L$31</definedName>
    <definedName name="Instr_Tot_HST_off">[1]Payscale_Off!$D$30:$L$30</definedName>
    <definedName name="InstrSteps">'HSCP Scales 07-01-17'!$B$30</definedName>
    <definedName name="InstrSteps_off">[1]Payscale_Off!$B$29</definedName>
    <definedName name="Instructor">[1]OnScaleCalc!$H$33</definedName>
    <definedName name="Instructor_Off">[1]OffScaleCalc!$H$33</definedName>
    <definedName name="Match">#REF!</definedName>
    <definedName name="matchrange">#REF!</definedName>
    <definedName name="New_Fed_Limit_Above">#REF!</definedName>
    <definedName name="New_Fed_Limit_Off">#REF!</definedName>
    <definedName name="Old_Fed_Limit_Above">#REF!</definedName>
    <definedName name="Old_Fed_Limit_Off">#REF!</definedName>
    <definedName name="OverCAP">[1]OnScaleCalc!$Q$22</definedName>
    <definedName name="OverCAP_above">#REF!</definedName>
    <definedName name="OverCAP_Off">#REF!</definedName>
    <definedName name="Print_Area_Off">#REF!</definedName>
    <definedName name="Prof">[1]OnScaleCalc!$H$36</definedName>
    <definedName name="Prof_Above">[1]AboveScaleCalc!$H$36</definedName>
    <definedName name="Prof_Base">[1]OnScaleCalc!$M$36</definedName>
    <definedName name="Prof_Base_Above">[1]AboveScaleCalc!$M$36</definedName>
    <definedName name="Prof_base_Off">[1]OffScaleCalc!$M$36</definedName>
    <definedName name="Prof_curr_scale">'HSCP Scales 07-01-17'!$B$68</definedName>
    <definedName name="Prof_curr_scale_Off">[1]Payscale_Off!$B$67</definedName>
    <definedName name="Prof_curr_step">'HSCP Scales 07-01-17'!$B$67</definedName>
    <definedName name="Prof_curr_step_Off">[1]Payscale_Off!$B$66</definedName>
    <definedName name="Prof_Off">[1]OffScaleCalc!$H$36</definedName>
    <definedName name="Prof_Tot_HSR">'HSCP Scales 07-01-17'!$M$66:$R$66</definedName>
    <definedName name="Prof_Tot_HSR_Off">[1]Payscale_Off!$M$65:$R$65</definedName>
    <definedName name="Prof_Tot_HST">'HSCP Scales 07-01-17'!$D$66:$L$66</definedName>
    <definedName name="Prof_Tot_HST_Off">[1]Payscale_Off!$D$65:$L$65</definedName>
    <definedName name="professor">'HSCP Scales 07-01-17'!$B$16:$U$24</definedName>
    <definedName name="ProfSteps">'HSCP Scales 07-01-17'!$B$57:$B$65</definedName>
    <definedName name="ProfSteps_Off">[1]Payscale_Off!$B$56:$B$64</definedName>
    <definedName name="SalaryLimits">[1]OnScaleCalc!$P$7:$Q$20</definedName>
    <definedName name="Scale">[1]OnScaleCalc!$H$32</definedName>
    <definedName name="Scale_Above">[1]AboveScaleCalc!$H$32</definedName>
    <definedName name="Scale_Off">[1]OffScaleCalc!$H$32</definedName>
    <definedName name="XFactorSearch">#REF!</definedName>
  </definedNames>
  <calcPr calcId="150000" iterate="1" iterateCount="3" calcOnSave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A25" i="1" l="1"/>
  <c r="E83" i="1"/>
  <c r="I25" i="1"/>
  <c r="Z25" i="1"/>
  <c r="D83" i="1"/>
  <c r="C83" i="1"/>
  <c r="X25" i="1"/>
  <c r="E82" i="1"/>
  <c r="W25" i="1"/>
  <c r="D82" i="1"/>
  <c r="C82" i="1"/>
  <c r="U25" i="1"/>
  <c r="E81" i="1"/>
  <c r="T25" i="1"/>
  <c r="D81" i="1"/>
  <c r="C81" i="1"/>
  <c r="R25" i="1"/>
  <c r="E80" i="1"/>
  <c r="Q25" i="1"/>
  <c r="D80" i="1"/>
  <c r="C80" i="1"/>
  <c r="O25" i="1"/>
  <c r="E79" i="1"/>
  <c r="N25" i="1"/>
  <c r="D79" i="1"/>
  <c r="C79" i="1"/>
  <c r="L25" i="1"/>
  <c r="E78" i="1"/>
  <c r="K25" i="1"/>
  <c r="D78" i="1"/>
  <c r="C78" i="1"/>
  <c r="D77" i="1"/>
  <c r="C77" i="1"/>
  <c r="G25" i="1"/>
  <c r="D76" i="1"/>
  <c r="C76" i="1"/>
  <c r="E25" i="1"/>
  <c r="D75" i="1"/>
  <c r="C75" i="1"/>
  <c r="C74" i="1"/>
  <c r="B68" i="1"/>
  <c r="B67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AA24" i="1"/>
  <c r="R65" i="1"/>
  <c r="X24" i="1"/>
  <c r="Q65" i="1"/>
  <c r="U24" i="1"/>
  <c r="P65" i="1"/>
  <c r="R24" i="1"/>
  <c r="O65" i="1"/>
  <c r="O24" i="1"/>
  <c r="N65" i="1"/>
  <c r="L24" i="1"/>
  <c r="M65" i="1"/>
  <c r="I24" i="1"/>
  <c r="Z24" i="1"/>
  <c r="L65" i="1"/>
  <c r="W24" i="1"/>
  <c r="K65" i="1"/>
  <c r="T24" i="1"/>
  <c r="J65" i="1"/>
  <c r="Q24" i="1"/>
  <c r="I65" i="1"/>
  <c r="N24" i="1"/>
  <c r="H65" i="1"/>
  <c r="K24" i="1"/>
  <c r="G65" i="1"/>
  <c r="F65" i="1"/>
  <c r="G24" i="1"/>
  <c r="E65" i="1"/>
  <c r="E24" i="1"/>
  <c r="D65" i="1"/>
  <c r="C65" i="1"/>
  <c r="AA23" i="1"/>
  <c r="R64" i="1"/>
  <c r="X23" i="1"/>
  <c r="Q64" i="1"/>
  <c r="U23" i="1"/>
  <c r="P64" i="1"/>
  <c r="R23" i="1"/>
  <c r="O64" i="1"/>
  <c r="O23" i="1"/>
  <c r="N64" i="1"/>
  <c r="L23" i="1"/>
  <c r="M64" i="1"/>
  <c r="I23" i="1"/>
  <c r="Z23" i="1"/>
  <c r="L64" i="1"/>
  <c r="W23" i="1"/>
  <c r="K64" i="1"/>
  <c r="T23" i="1"/>
  <c r="J64" i="1"/>
  <c r="Q23" i="1"/>
  <c r="I64" i="1"/>
  <c r="N23" i="1"/>
  <c r="H64" i="1"/>
  <c r="K23" i="1"/>
  <c r="G64" i="1"/>
  <c r="F64" i="1"/>
  <c r="G23" i="1"/>
  <c r="E64" i="1"/>
  <c r="E23" i="1"/>
  <c r="D64" i="1"/>
  <c r="C64" i="1"/>
  <c r="AA22" i="1"/>
  <c r="R63" i="1"/>
  <c r="X22" i="1"/>
  <c r="Q63" i="1"/>
  <c r="U22" i="1"/>
  <c r="P63" i="1"/>
  <c r="R22" i="1"/>
  <c r="O63" i="1"/>
  <c r="O22" i="1"/>
  <c r="N63" i="1"/>
  <c r="L22" i="1"/>
  <c r="M63" i="1"/>
  <c r="I22" i="1"/>
  <c r="Z22" i="1"/>
  <c r="L63" i="1"/>
  <c r="W22" i="1"/>
  <c r="K63" i="1"/>
  <c r="T22" i="1"/>
  <c r="J63" i="1"/>
  <c r="Q22" i="1"/>
  <c r="I63" i="1"/>
  <c r="N22" i="1"/>
  <c r="H63" i="1"/>
  <c r="K22" i="1"/>
  <c r="G63" i="1"/>
  <c r="F63" i="1"/>
  <c r="G22" i="1"/>
  <c r="E63" i="1"/>
  <c r="E22" i="1"/>
  <c r="D63" i="1"/>
  <c r="C63" i="1"/>
  <c r="AA21" i="1"/>
  <c r="R62" i="1"/>
  <c r="X21" i="1"/>
  <c r="Q62" i="1"/>
  <c r="U21" i="1"/>
  <c r="P62" i="1"/>
  <c r="R21" i="1"/>
  <c r="O62" i="1"/>
  <c r="O21" i="1"/>
  <c r="N62" i="1"/>
  <c r="L21" i="1"/>
  <c r="M62" i="1"/>
  <c r="I21" i="1"/>
  <c r="Z21" i="1"/>
  <c r="L62" i="1"/>
  <c r="W21" i="1"/>
  <c r="K62" i="1"/>
  <c r="T21" i="1"/>
  <c r="J62" i="1"/>
  <c r="Q21" i="1"/>
  <c r="I62" i="1"/>
  <c r="N21" i="1"/>
  <c r="H62" i="1"/>
  <c r="K21" i="1"/>
  <c r="G62" i="1"/>
  <c r="F62" i="1"/>
  <c r="G21" i="1"/>
  <c r="E62" i="1"/>
  <c r="E21" i="1"/>
  <c r="D62" i="1"/>
  <c r="C62" i="1"/>
  <c r="AA20" i="1"/>
  <c r="R61" i="1"/>
  <c r="X20" i="1"/>
  <c r="Q61" i="1"/>
  <c r="U20" i="1"/>
  <c r="P61" i="1"/>
  <c r="R20" i="1"/>
  <c r="O61" i="1"/>
  <c r="O20" i="1"/>
  <c r="N61" i="1"/>
  <c r="L20" i="1"/>
  <c r="M61" i="1"/>
  <c r="I20" i="1"/>
  <c r="Z20" i="1"/>
  <c r="L61" i="1"/>
  <c r="W20" i="1"/>
  <c r="K61" i="1"/>
  <c r="T20" i="1"/>
  <c r="J61" i="1"/>
  <c r="Q20" i="1"/>
  <c r="I61" i="1"/>
  <c r="N20" i="1"/>
  <c r="H61" i="1"/>
  <c r="K20" i="1"/>
  <c r="G61" i="1"/>
  <c r="F61" i="1"/>
  <c r="G20" i="1"/>
  <c r="E61" i="1"/>
  <c r="E20" i="1"/>
  <c r="D61" i="1"/>
  <c r="C61" i="1"/>
  <c r="AA19" i="1"/>
  <c r="R60" i="1"/>
  <c r="X19" i="1"/>
  <c r="Q60" i="1"/>
  <c r="U19" i="1"/>
  <c r="P60" i="1"/>
  <c r="R19" i="1"/>
  <c r="O60" i="1"/>
  <c r="O19" i="1"/>
  <c r="N60" i="1"/>
  <c r="L19" i="1"/>
  <c r="M60" i="1"/>
  <c r="I19" i="1"/>
  <c r="Z19" i="1"/>
  <c r="L60" i="1"/>
  <c r="W19" i="1"/>
  <c r="K60" i="1"/>
  <c r="T19" i="1"/>
  <c r="J60" i="1"/>
  <c r="Q19" i="1"/>
  <c r="I60" i="1"/>
  <c r="N19" i="1"/>
  <c r="H60" i="1"/>
  <c r="K19" i="1"/>
  <c r="G60" i="1"/>
  <c r="F60" i="1"/>
  <c r="G19" i="1"/>
  <c r="E60" i="1"/>
  <c r="E19" i="1"/>
  <c r="D60" i="1"/>
  <c r="C60" i="1"/>
  <c r="AA18" i="1"/>
  <c r="R59" i="1"/>
  <c r="X18" i="1"/>
  <c r="Q59" i="1"/>
  <c r="U18" i="1"/>
  <c r="P59" i="1"/>
  <c r="R18" i="1"/>
  <c r="O59" i="1"/>
  <c r="O18" i="1"/>
  <c r="N59" i="1"/>
  <c r="L18" i="1"/>
  <c r="M59" i="1"/>
  <c r="I18" i="1"/>
  <c r="Z18" i="1"/>
  <c r="L59" i="1"/>
  <c r="W18" i="1"/>
  <c r="K59" i="1"/>
  <c r="T18" i="1"/>
  <c r="J59" i="1"/>
  <c r="Q18" i="1"/>
  <c r="I59" i="1"/>
  <c r="N18" i="1"/>
  <c r="H59" i="1"/>
  <c r="K18" i="1"/>
  <c r="G59" i="1"/>
  <c r="F59" i="1"/>
  <c r="G18" i="1"/>
  <c r="E59" i="1"/>
  <c r="E18" i="1"/>
  <c r="D59" i="1"/>
  <c r="C59" i="1"/>
  <c r="AA17" i="1"/>
  <c r="R58" i="1"/>
  <c r="X17" i="1"/>
  <c r="Q58" i="1"/>
  <c r="U17" i="1"/>
  <c r="P58" i="1"/>
  <c r="R17" i="1"/>
  <c r="O58" i="1"/>
  <c r="O17" i="1"/>
  <c r="N58" i="1"/>
  <c r="L17" i="1"/>
  <c r="M58" i="1"/>
  <c r="I17" i="1"/>
  <c r="Z17" i="1"/>
  <c r="L58" i="1"/>
  <c r="W17" i="1"/>
  <c r="K58" i="1"/>
  <c r="T17" i="1"/>
  <c r="J58" i="1"/>
  <c r="Q17" i="1"/>
  <c r="I58" i="1"/>
  <c r="N17" i="1"/>
  <c r="H58" i="1"/>
  <c r="K17" i="1"/>
  <c r="G58" i="1"/>
  <c r="F58" i="1"/>
  <c r="G17" i="1"/>
  <c r="E58" i="1"/>
  <c r="E17" i="1"/>
  <c r="D58" i="1"/>
  <c r="C58" i="1"/>
  <c r="AA16" i="1"/>
  <c r="R57" i="1"/>
  <c r="X16" i="1"/>
  <c r="Q57" i="1"/>
  <c r="U16" i="1"/>
  <c r="P57" i="1"/>
  <c r="R16" i="1"/>
  <c r="O57" i="1"/>
  <c r="O16" i="1"/>
  <c r="N57" i="1"/>
  <c r="L16" i="1"/>
  <c r="M57" i="1"/>
  <c r="I16" i="1"/>
  <c r="Z16" i="1"/>
  <c r="L57" i="1"/>
  <c r="W16" i="1"/>
  <c r="K57" i="1"/>
  <c r="T16" i="1"/>
  <c r="J57" i="1"/>
  <c r="Q16" i="1"/>
  <c r="I57" i="1"/>
  <c r="N16" i="1"/>
  <c r="H57" i="1"/>
  <c r="K16" i="1"/>
  <c r="G57" i="1"/>
  <c r="F57" i="1"/>
  <c r="G16" i="1"/>
  <c r="E57" i="1"/>
  <c r="E16" i="1"/>
  <c r="D57" i="1"/>
  <c r="C57" i="1"/>
  <c r="B53" i="1"/>
  <c r="B52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AA15" i="1"/>
  <c r="R50" i="1"/>
  <c r="X15" i="1"/>
  <c r="Q50" i="1"/>
  <c r="U15" i="1"/>
  <c r="P50" i="1"/>
  <c r="R15" i="1"/>
  <c r="O50" i="1"/>
  <c r="O15" i="1"/>
  <c r="N50" i="1"/>
  <c r="L15" i="1"/>
  <c r="M50" i="1"/>
  <c r="I15" i="1"/>
  <c r="Z15" i="1"/>
  <c r="L50" i="1"/>
  <c r="W15" i="1"/>
  <c r="K50" i="1"/>
  <c r="T15" i="1"/>
  <c r="J50" i="1"/>
  <c r="Q15" i="1"/>
  <c r="I50" i="1"/>
  <c r="N15" i="1"/>
  <c r="H50" i="1"/>
  <c r="K15" i="1"/>
  <c r="G50" i="1"/>
  <c r="F50" i="1"/>
  <c r="G15" i="1"/>
  <c r="E50" i="1"/>
  <c r="E15" i="1"/>
  <c r="D50" i="1"/>
  <c r="C50" i="1"/>
  <c r="AA14" i="1"/>
  <c r="R49" i="1"/>
  <c r="X14" i="1"/>
  <c r="Q49" i="1"/>
  <c r="U14" i="1"/>
  <c r="P49" i="1"/>
  <c r="R14" i="1"/>
  <c r="O49" i="1"/>
  <c r="O14" i="1"/>
  <c r="N49" i="1"/>
  <c r="L14" i="1"/>
  <c r="M49" i="1"/>
  <c r="I14" i="1"/>
  <c r="Z14" i="1"/>
  <c r="L49" i="1"/>
  <c r="W14" i="1"/>
  <c r="K49" i="1"/>
  <c r="T14" i="1"/>
  <c r="J49" i="1"/>
  <c r="Q14" i="1"/>
  <c r="I49" i="1"/>
  <c r="N14" i="1"/>
  <c r="H49" i="1"/>
  <c r="K14" i="1"/>
  <c r="G49" i="1"/>
  <c r="F49" i="1"/>
  <c r="G14" i="1"/>
  <c r="E49" i="1"/>
  <c r="E14" i="1"/>
  <c r="D49" i="1"/>
  <c r="C49" i="1"/>
  <c r="AA13" i="1"/>
  <c r="R48" i="1"/>
  <c r="X13" i="1"/>
  <c r="Q48" i="1"/>
  <c r="U13" i="1"/>
  <c r="P48" i="1"/>
  <c r="R13" i="1"/>
  <c r="O48" i="1"/>
  <c r="O13" i="1"/>
  <c r="N48" i="1"/>
  <c r="L13" i="1"/>
  <c r="M48" i="1"/>
  <c r="I13" i="1"/>
  <c r="Z13" i="1"/>
  <c r="L48" i="1"/>
  <c r="W13" i="1"/>
  <c r="K48" i="1"/>
  <c r="T13" i="1"/>
  <c r="J48" i="1"/>
  <c r="Q13" i="1"/>
  <c r="I48" i="1"/>
  <c r="N13" i="1"/>
  <c r="H48" i="1"/>
  <c r="K13" i="1"/>
  <c r="G48" i="1"/>
  <c r="F48" i="1"/>
  <c r="G13" i="1"/>
  <c r="E48" i="1"/>
  <c r="E13" i="1"/>
  <c r="D48" i="1"/>
  <c r="C48" i="1"/>
  <c r="AA12" i="1"/>
  <c r="R47" i="1"/>
  <c r="X12" i="1"/>
  <c r="Q47" i="1"/>
  <c r="U12" i="1"/>
  <c r="P47" i="1"/>
  <c r="R12" i="1"/>
  <c r="O47" i="1"/>
  <c r="O12" i="1"/>
  <c r="N47" i="1"/>
  <c r="L12" i="1"/>
  <c r="M47" i="1"/>
  <c r="I12" i="1"/>
  <c r="Z12" i="1"/>
  <c r="L47" i="1"/>
  <c r="W12" i="1"/>
  <c r="K47" i="1"/>
  <c r="T12" i="1"/>
  <c r="J47" i="1"/>
  <c r="Q12" i="1"/>
  <c r="I47" i="1"/>
  <c r="N12" i="1"/>
  <c r="H47" i="1"/>
  <c r="K12" i="1"/>
  <c r="G47" i="1"/>
  <c r="F47" i="1"/>
  <c r="G12" i="1"/>
  <c r="E47" i="1"/>
  <c r="E12" i="1"/>
  <c r="D47" i="1"/>
  <c r="C47" i="1"/>
  <c r="AA11" i="1"/>
  <c r="R46" i="1"/>
  <c r="X11" i="1"/>
  <c r="Q46" i="1"/>
  <c r="U11" i="1"/>
  <c r="P46" i="1"/>
  <c r="R11" i="1"/>
  <c r="O46" i="1"/>
  <c r="O11" i="1"/>
  <c r="N46" i="1"/>
  <c r="L11" i="1"/>
  <c r="M46" i="1"/>
  <c r="I11" i="1"/>
  <c r="Z11" i="1"/>
  <c r="L46" i="1"/>
  <c r="W11" i="1"/>
  <c r="K46" i="1"/>
  <c r="T11" i="1"/>
  <c r="J46" i="1"/>
  <c r="Q11" i="1"/>
  <c r="I46" i="1"/>
  <c r="N11" i="1"/>
  <c r="H46" i="1"/>
  <c r="K11" i="1"/>
  <c r="G46" i="1"/>
  <c r="F46" i="1"/>
  <c r="G11" i="1"/>
  <c r="E46" i="1"/>
  <c r="E11" i="1"/>
  <c r="D46" i="1"/>
  <c r="C46" i="1"/>
  <c r="B42" i="1"/>
  <c r="B41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AA10" i="1"/>
  <c r="R39" i="1"/>
  <c r="X10" i="1"/>
  <c r="Q39" i="1"/>
  <c r="U10" i="1"/>
  <c r="P39" i="1"/>
  <c r="R10" i="1"/>
  <c r="O39" i="1"/>
  <c r="O10" i="1"/>
  <c r="N39" i="1"/>
  <c r="L10" i="1"/>
  <c r="M39" i="1"/>
  <c r="I10" i="1"/>
  <c r="Z10" i="1"/>
  <c r="L39" i="1"/>
  <c r="W10" i="1"/>
  <c r="K39" i="1"/>
  <c r="T10" i="1"/>
  <c r="J39" i="1"/>
  <c r="Q10" i="1"/>
  <c r="I39" i="1"/>
  <c r="N10" i="1"/>
  <c r="H39" i="1"/>
  <c r="K10" i="1"/>
  <c r="G39" i="1"/>
  <c r="F39" i="1"/>
  <c r="G10" i="1"/>
  <c r="E39" i="1"/>
  <c r="E10" i="1"/>
  <c r="D39" i="1"/>
  <c r="C39" i="1"/>
  <c r="AA9" i="1"/>
  <c r="R38" i="1"/>
  <c r="X9" i="1"/>
  <c r="Q38" i="1"/>
  <c r="U9" i="1"/>
  <c r="P38" i="1"/>
  <c r="R9" i="1"/>
  <c r="O38" i="1"/>
  <c r="O9" i="1"/>
  <c r="N38" i="1"/>
  <c r="L9" i="1"/>
  <c r="M38" i="1"/>
  <c r="I9" i="1"/>
  <c r="Z9" i="1"/>
  <c r="L38" i="1"/>
  <c r="W9" i="1"/>
  <c r="K38" i="1"/>
  <c r="T9" i="1"/>
  <c r="J38" i="1"/>
  <c r="Q9" i="1"/>
  <c r="I38" i="1"/>
  <c r="N9" i="1"/>
  <c r="H38" i="1"/>
  <c r="K9" i="1"/>
  <c r="G38" i="1"/>
  <c r="F38" i="1"/>
  <c r="G9" i="1"/>
  <c r="E38" i="1"/>
  <c r="E9" i="1"/>
  <c r="D38" i="1"/>
  <c r="C38" i="1"/>
  <c r="AA8" i="1"/>
  <c r="R37" i="1"/>
  <c r="X8" i="1"/>
  <c r="Q37" i="1"/>
  <c r="U8" i="1"/>
  <c r="P37" i="1"/>
  <c r="R8" i="1"/>
  <c r="O37" i="1"/>
  <c r="O8" i="1"/>
  <c r="N37" i="1"/>
  <c r="L8" i="1"/>
  <c r="M37" i="1"/>
  <c r="I8" i="1"/>
  <c r="Z8" i="1"/>
  <c r="L37" i="1"/>
  <c r="W8" i="1"/>
  <c r="K37" i="1"/>
  <c r="T8" i="1"/>
  <c r="J37" i="1"/>
  <c r="Q8" i="1"/>
  <c r="I37" i="1"/>
  <c r="N8" i="1"/>
  <c r="H37" i="1"/>
  <c r="K8" i="1"/>
  <c r="G37" i="1"/>
  <c r="F37" i="1"/>
  <c r="G8" i="1"/>
  <c r="E37" i="1"/>
  <c r="E8" i="1"/>
  <c r="D37" i="1"/>
  <c r="C37" i="1"/>
  <c r="AA7" i="1"/>
  <c r="R36" i="1"/>
  <c r="X7" i="1"/>
  <c r="Q36" i="1"/>
  <c r="U7" i="1"/>
  <c r="P36" i="1"/>
  <c r="R7" i="1"/>
  <c r="O36" i="1"/>
  <c r="O7" i="1"/>
  <c r="N36" i="1"/>
  <c r="L7" i="1"/>
  <c r="M36" i="1"/>
  <c r="I7" i="1"/>
  <c r="Z7" i="1"/>
  <c r="L36" i="1"/>
  <c r="W7" i="1"/>
  <c r="K36" i="1"/>
  <c r="T7" i="1"/>
  <c r="J36" i="1"/>
  <c r="Q7" i="1"/>
  <c r="I36" i="1"/>
  <c r="N7" i="1"/>
  <c r="H36" i="1"/>
  <c r="K7" i="1"/>
  <c r="G36" i="1"/>
  <c r="F36" i="1"/>
  <c r="G7" i="1"/>
  <c r="E36" i="1"/>
  <c r="E7" i="1"/>
  <c r="D36" i="1"/>
  <c r="C36" i="1"/>
  <c r="AA6" i="1"/>
  <c r="R35" i="1"/>
  <c r="X6" i="1"/>
  <c r="Q35" i="1"/>
  <c r="U6" i="1"/>
  <c r="P35" i="1"/>
  <c r="R6" i="1"/>
  <c r="O35" i="1"/>
  <c r="O6" i="1"/>
  <c r="N35" i="1"/>
  <c r="L6" i="1"/>
  <c r="M35" i="1"/>
  <c r="I6" i="1"/>
  <c r="Z6" i="1"/>
  <c r="L35" i="1"/>
  <c r="W6" i="1"/>
  <c r="K35" i="1"/>
  <c r="T6" i="1"/>
  <c r="J35" i="1"/>
  <c r="Q6" i="1"/>
  <c r="I35" i="1"/>
  <c r="N6" i="1"/>
  <c r="H35" i="1"/>
  <c r="K6" i="1"/>
  <c r="G35" i="1"/>
  <c r="F35" i="1"/>
  <c r="G6" i="1"/>
  <c r="E35" i="1"/>
  <c r="E6" i="1"/>
  <c r="D35" i="1"/>
  <c r="C35" i="1"/>
  <c r="AA5" i="1"/>
  <c r="R34" i="1"/>
  <c r="X5" i="1"/>
  <c r="Q34" i="1"/>
  <c r="U5" i="1"/>
  <c r="P34" i="1"/>
  <c r="R5" i="1"/>
  <c r="O34" i="1"/>
  <c r="O5" i="1"/>
  <c r="N34" i="1"/>
  <c r="L5" i="1"/>
  <c r="M34" i="1"/>
  <c r="I5" i="1"/>
  <c r="Z5" i="1"/>
  <c r="L34" i="1"/>
  <c r="W5" i="1"/>
  <c r="K34" i="1"/>
  <c r="T5" i="1"/>
  <c r="J34" i="1"/>
  <c r="Q5" i="1"/>
  <c r="I34" i="1"/>
  <c r="N5" i="1"/>
  <c r="H34" i="1"/>
  <c r="K5" i="1"/>
  <c r="G34" i="1"/>
  <c r="F34" i="1"/>
  <c r="G5" i="1"/>
  <c r="E34" i="1"/>
  <c r="E5" i="1"/>
  <c r="D34" i="1"/>
  <c r="C34" i="1"/>
  <c r="B32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A4" i="1"/>
  <c r="R30" i="1"/>
  <c r="X4" i="1"/>
  <c r="Q30" i="1"/>
  <c r="U4" i="1"/>
  <c r="P30" i="1"/>
  <c r="R4" i="1"/>
  <c r="O30" i="1"/>
  <c r="O4" i="1"/>
  <c r="N30" i="1"/>
  <c r="L4" i="1"/>
  <c r="M30" i="1"/>
  <c r="I4" i="1"/>
  <c r="Z4" i="1"/>
  <c r="L30" i="1"/>
  <c r="W4" i="1"/>
  <c r="K30" i="1"/>
  <c r="T4" i="1"/>
  <c r="J30" i="1"/>
  <c r="Q4" i="1"/>
  <c r="I30" i="1"/>
  <c r="N4" i="1"/>
  <c r="H30" i="1"/>
  <c r="K4" i="1"/>
  <c r="G30" i="1"/>
  <c r="F30" i="1"/>
  <c r="G4" i="1"/>
  <c r="E30" i="1"/>
  <c r="E4" i="1"/>
  <c r="D30" i="1"/>
  <c r="C30" i="1"/>
</calcChain>
</file>

<file path=xl/sharedStrings.xml><?xml version="1.0" encoding="utf-8"?>
<sst xmlns="http://schemas.openxmlformats.org/spreadsheetml/2006/main" count="91" uniqueCount="37">
  <si>
    <t>HSCP Salary Scales as revised July 1, 2017</t>
  </si>
  <si>
    <t>SCALE 0</t>
  </si>
  <si>
    <t>SCALE 1</t>
  </si>
  <si>
    <t>SCALE 2</t>
  </si>
  <si>
    <t>SCALE 3</t>
  </si>
  <si>
    <t>SCALE 4</t>
  </si>
  <si>
    <t>SCALE 5</t>
  </si>
  <si>
    <t>SCALE 6</t>
  </si>
  <si>
    <t>SCALE 7</t>
  </si>
  <si>
    <t>SCALE 8</t>
  </si>
  <si>
    <t>SCALE 9</t>
  </si>
  <si>
    <t>RANK</t>
  </si>
  <si>
    <t>STEP</t>
  </si>
  <si>
    <t>FY SCALE</t>
  </si>
  <si>
    <t>HST DIFF</t>
  </si>
  <si>
    <t>HSR DIFF</t>
  </si>
  <si>
    <t>Instructor</t>
  </si>
  <si>
    <t>X</t>
  </si>
  <si>
    <t>Asst Prof</t>
  </si>
  <si>
    <t>Assoc Prof</t>
  </si>
  <si>
    <t>Professor</t>
  </si>
  <si>
    <t>Minimum</t>
  </si>
  <si>
    <t>A</t>
  </si>
  <si>
    <t>HST Differentials</t>
  </si>
  <si>
    <t>HSR Differentials</t>
  </si>
  <si>
    <t>FY</t>
  </si>
  <si>
    <t>Scale</t>
  </si>
  <si>
    <t>Rank</t>
  </si>
  <si>
    <t>Step</t>
  </si>
  <si>
    <t>Step:</t>
  </si>
  <si>
    <t>Scale:</t>
  </si>
  <si>
    <t>Scales</t>
  </si>
  <si>
    <t>Base</t>
  </si>
  <si>
    <t>Scale :</t>
  </si>
  <si>
    <t>NJW:  Lookup Table for Above Scale Minimums - data entry in cells above D25:Z25</t>
  </si>
  <si>
    <t>Above_Scale_Minimum</t>
  </si>
  <si>
    <t>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</si>
</sst>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#,##0"/>
  </numFmts>
  <fonts count="4" x14ac:knownFonts="1">
    <font>
      <sz val="10"/>
      <name val="Arial"/>
    </font>
    <font>
      <sz val="10"/>
      <name val="Arial"/>
    </font>
    <font>
      <sz val="10"/>
      <color rgb="FF00000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2" borderId="6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0" borderId="0" xfId="0" applyAlignment="1">
      <alignment horizontal="right"/>
    </xf>
    <xf numFmtId="0" fontId="0" fillId="2" borderId="16" xfId="0" applyFill="1" applyBorder="1"/>
    <xf numFmtId="0" fontId="0" fillId="0" borderId="17" xfId="0" applyBorder="1" applyAlignment="1">
      <alignment horizontal="right"/>
    </xf>
    <xf numFmtId="3" fontId="0" fillId="0" borderId="17" xfId="0" applyNumberFormat="1" applyFill="1" applyBorder="1" applyAlignment="1">
      <alignment horizontal="right"/>
    </xf>
    <xf numFmtId="164" fontId="2" fillId="0" borderId="17" xfId="0" applyNumberFormat="1" applyFont="1" applyFill="1" applyBorder="1" applyAlignment="1">
      <alignment horizontal="right" vertical="top" wrapText="1"/>
    </xf>
    <xf numFmtId="3" fontId="0" fillId="2" borderId="18" xfId="0" applyNumberFormat="1" applyFill="1" applyBorder="1"/>
    <xf numFmtId="164" fontId="2" fillId="0" borderId="19" xfId="0" applyNumberFormat="1" applyFont="1" applyFill="1" applyBorder="1" applyAlignment="1">
      <alignment horizontal="right" vertical="top" wrapText="1"/>
    </xf>
    <xf numFmtId="3" fontId="0" fillId="3" borderId="20" xfId="0" applyNumberFormat="1" applyFill="1" applyBorder="1"/>
    <xf numFmtId="3" fontId="0" fillId="3" borderId="21" xfId="0" applyNumberFormat="1" applyFill="1" applyBorder="1"/>
    <xf numFmtId="0" fontId="0" fillId="2" borderId="22" xfId="0" applyFill="1" applyBorder="1"/>
    <xf numFmtId="0" fontId="0" fillId="0" borderId="23" xfId="0" applyBorder="1"/>
    <xf numFmtId="0" fontId="0" fillId="2" borderId="8" xfId="0" applyFill="1" applyBorder="1"/>
    <xf numFmtId="0" fontId="0" fillId="0" borderId="24" xfId="0" applyBorder="1"/>
    <xf numFmtId="0" fontId="0" fillId="2" borderId="10" xfId="0" applyFill="1" applyBorder="1"/>
    <xf numFmtId="0" fontId="0" fillId="0" borderId="25" xfId="0" applyBorder="1"/>
    <xf numFmtId="0" fontId="0" fillId="2" borderId="7" xfId="0" applyFill="1" applyBorder="1"/>
    <xf numFmtId="0" fontId="0" fillId="0" borderId="26" xfId="0" applyBorder="1"/>
    <xf numFmtId="0" fontId="0" fillId="2" borderId="6" xfId="0" applyFill="1" applyBorder="1"/>
    <xf numFmtId="0" fontId="0" fillId="0" borderId="27" xfId="0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3" fontId="0" fillId="5" borderId="0" xfId="0" applyNumberFormat="1" applyFill="1" applyBorder="1"/>
    <xf numFmtId="0" fontId="0" fillId="0" borderId="0" xfId="0" applyFill="1"/>
    <xf numFmtId="0" fontId="0" fillId="0" borderId="16" xfId="0" applyBorder="1" applyAlignment="1">
      <alignment horizontal="centerContinuous"/>
    </xf>
    <xf numFmtId="0" fontId="0" fillId="0" borderId="28" xfId="0" applyBorder="1" applyAlignment="1">
      <alignment horizontal="centerContinuous"/>
    </xf>
    <xf numFmtId="0" fontId="0" fillId="0" borderId="28" xfId="0" applyBorder="1"/>
    <xf numFmtId="0" fontId="0" fillId="0" borderId="18" xfId="0" applyBorder="1" applyAlignment="1">
      <alignment horizontal="centerContinuous"/>
    </xf>
    <xf numFmtId="0" fontId="0" fillId="0" borderId="29" xfId="0" applyBorder="1" applyAlignment="1">
      <alignment horizontal="centerContinuous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16" xfId="0" applyFont="1" applyBorder="1"/>
    <xf numFmtId="0" fontId="0" fillId="2" borderId="17" xfId="0" applyFill="1" applyBorder="1"/>
    <xf numFmtId="0" fontId="0" fillId="2" borderId="31" xfId="0" applyFill="1" applyBorder="1"/>
    <xf numFmtId="0" fontId="0" fillId="2" borderId="11" xfId="0" applyFill="1" applyBorder="1"/>
    <xf numFmtId="0" fontId="0" fillId="2" borderId="20" xfId="0" applyFill="1" applyBorder="1"/>
    <xf numFmtId="0" fontId="0" fillId="3" borderId="28" xfId="0" applyFill="1" applyBorder="1"/>
    <xf numFmtId="0" fontId="0" fillId="3" borderId="32" xfId="0" applyFill="1" applyBorder="1"/>
    <xf numFmtId="0" fontId="0" fillId="3" borderId="31" xfId="0" applyFill="1" applyBorder="1"/>
    <xf numFmtId="0" fontId="0" fillId="3" borderId="20" xfId="0" applyFill="1" applyBorder="1"/>
    <xf numFmtId="0" fontId="0" fillId="0" borderId="18" xfId="0" applyBorder="1"/>
    <xf numFmtId="0" fontId="3" fillId="0" borderId="0" xfId="0" applyFont="1"/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22" xfId="0" applyBorder="1"/>
    <xf numFmtId="0" fontId="0" fillId="2" borderId="23" xfId="0" applyFill="1" applyBorder="1"/>
    <xf numFmtId="0" fontId="0" fillId="2" borderId="33" xfId="0" applyFill="1" applyBorder="1"/>
    <xf numFmtId="0" fontId="0" fillId="2" borderId="34" xfId="0" applyFill="1" applyBorder="1"/>
    <xf numFmtId="0" fontId="0" fillId="2" borderId="35" xfId="0" applyFill="1" applyBorder="1"/>
    <xf numFmtId="0" fontId="0" fillId="3" borderId="36" xfId="0" applyFill="1" applyBorder="1"/>
    <xf numFmtId="0" fontId="0" fillId="3" borderId="33" xfId="0" applyFill="1" applyBorder="1"/>
    <xf numFmtId="0" fontId="0" fillId="3" borderId="35" xfId="0" applyFill="1" applyBorder="1"/>
    <xf numFmtId="0" fontId="0" fillId="0" borderId="37" xfId="0" applyBorder="1"/>
    <xf numFmtId="0" fontId="0" fillId="0" borderId="8" xfId="0" applyBorder="1"/>
    <xf numFmtId="0" fontId="0" fillId="2" borderId="24" xfId="0" applyFill="1" applyBorder="1"/>
    <xf numFmtId="0" fontId="0" fillId="2" borderId="19" xfId="0" applyFill="1" applyBorder="1"/>
    <xf numFmtId="0" fontId="0" fillId="2" borderId="38" xfId="0" applyFill="1" applyBorder="1"/>
    <xf numFmtId="0" fontId="0" fillId="2" borderId="39" xfId="0" applyFill="1" applyBorder="1"/>
    <xf numFmtId="0" fontId="0" fillId="3" borderId="40" xfId="0" applyFill="1" applyBorder="1"/>
    <xf numFmtId="0" fontId="0" fillId="3" borderId="19" xfId="0" applyFill="1" applyBorder="1"/>
    <xf numFmtId="0" fontId="0" fillId="3" borderId="39" xfId="0" applyFill="1" applyBorder="1"/>
    <xf numFmtId="0" fontId="0" fillId="0" borderId="41" xfId="0" applyBorder="1"/>
    <xf numFmtId="0" fontId="0" fillId="0" borderId="10" xfId="0" applyBorder="1"/>
    <xf numFmtId="0" fontId="0" fillId="2" borderId="25" xfId="0" applyFill="1" applyBorder="1"/>
    <xf numFmtId="0" fontId="0" fillId="2" borderId="42" xfId="0" applyFill="1" applyBorder="1"/>
    <xf numFmtId="0" fontId="0" fillId="2" borderId="43" xfId="0" applyFill="1" applyBorder="1"/>
    <xf numFmtId="0" fontId="0" fillId="2" borderId="44" xfId="0" applyFill="1" applyBorder="1"/>
    <xf numFmtId="0" fontId="0" fillId="3" borderId="45" xfId="0" applyFill="1" applyBorder="1"/>
    <xf numFmtId="0" fontId="0" fillId="3" borderId="42" xfId="0" applyFill="1" applyBorder="1"/>
    <xf numFmtId="0" fontId="0" fillId="3" borderId="44" xfId="0" applyFill="1" applyBorder="1"/>
    <xf numFmtId="0" fontId="0" fillId="2" borderId="46" xfId="0" applyFill="1" applyBorder="1"/>
    <xf numFmtId="0" fontId="0" fillId="2" borderId="47" xfId="0" applyFill="1" applyBorder="1"/>
    <xf numFmtId="0" fontId="0" fillId="2" borderId="48" xfId="0" applyFill="1" applyBorder="1"/>
    <xf numFmtId="0" fontId="0" fillId="3" borderId="0" xfId="0" applyFill="1"/>
    <xf numFmtId="0" fontId="0" fillId="0" borderId="7" xfId="0" applyBorder="1"/>
    <xf numFmtId="0" fontId="0" fillId="0" borderId="6" xfId="0" applyBorder="1"/>
    <xf numFmtId="0" fontId="0" fillId="2" borderId="14" xfId="0" applyFill="1" applyBorder="1"/>
    <xf numFmtId="0" fontId="0" fillId="2" borderId="49" xfId="0" applyFill="1" applyBorder="1"/>
    <xf numFmtId="0" fontId="0" fillId="0" borderId="0" xfId="0" applyBorder="1"/>
    <xf numFmtId="0" fontId="1" fillId="0" borderId="16" xfId="0" applyFont="1" applyBorder="1" applyAlignment="1">
      <alignment horizontal="centerContinuous"/>
    </xf>
    <xf numFmtId="0" fontId="0" fillId="5" borderId="50" xfId="0" applyFill="1" applyBorder="1"/>
    <xf numFmtId="0" fontId="0" fillId="5" borderId="33" xfId="0" applyFill="1" applyBorder="1"/>
    <xf numFmtId="0" fontId="0" fillId="5" borderId="35" xfId="0" applyFill="1" applyBorder="1"/>
    <xf numFmtId="0" fontId="0" fillId="5" borderId="51" xfId="0" applyFill="1" applyBorder="1"/>
    <xf numFmtId="3" fontId="0" fillId="5" borderId="19" xfId="0" applyNumberFormat="1" applyFill="1" applyBorder="1"/>
    <xf numFmtId="0" fontId="0" fillId="5" borderId="19" xfId="0" applyFill="1" applyBorder="1"/>
    <xf numFmtId="0" fontId="0" fillId="5" borderId="39" xfId="0" applyFill="1" applyBorder="1"/>
    <xf numFmtId="3" fontId="0" fillId="5" borderId="39" xfId="0" applyNumberFormat="1" applyFill="1" applyBorder="1"/>
    <xf numFmtId="0" fontId="0" fillId="5" borderId="52" xfId="0" applyFill="1" applyBorder="1"/>
    <xf numFmtId="3" fontId="0" fillId="5" borderId="42" xfId="0" applyNumberFormat="1" applyFill="1" applyBorder="1"/>
    <xf numFmtId="3" fontId="0" fillId="5" borderId="44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alary%20Calculation%20Worksheet%20effective%20July%201,%202017-UNPROTEC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ScaleCalc"/>
      <sheetName val="OffScaleCalc"/>
      <sheetName val="AboveScaleCalc"/>
      <sheetName val="GenlInstr"/>
      <sheetName val="OffScaleInstr"/>
      <sheetName val="AboveScaleInstr"/>
      <sheetName val="PayScale"/>
      <sheetName val="Payscale_Off"/>
      <sheetName val="NIH Salary CAP Guidance"/>
    </sheetNames>
    <sheetDataSet>
      <sheetData sheetId="0">
        <row r="7">
          <cell r="P7">
            <v>13</v>
          </cell>
          <cell r="Q7">
            <v>183500</v>
          </cell>
        </row>
        <row r="8">
          <cell r="P8">
            <v>14</v>
          </cell>
          <cell r="Q8">
            <v>186600</v>
          </cell>
        </row>
        <row r="9">
          <cell r="P9">
            <v>15</v>
          </cell>
          <cell r="Q9">
            <v>200000</v>
          </cell>
        </row>
        <row r="10">
          <cell r="P10">
            <v>16</v>
          </cell>
          <cell r="Q10">
            <v>191300</v>
          </cell>
        </row>
        <row r="11">
          <cell r="P11">
            <v>17</v>
          </cell>
          <cell r="Q11">
            <v>207000</v>
          </cell>
        </row>
        <row r="12">
          <cell r="P12">
            <v>18</v>
          </cell>
          <cell r="Q12">
            <v>196700</v>
          </cell>
        </row>
        <row r="13">
          <cell r="P13">
            <v>19</v>
          </cell>
          <cell r="Q13">
            <v>199700</v>
          </cell>
        </row>
        <row r="14">
          <cell r="P14">
            <v>20</v>
          </cell>
          <cell r="Q14">
            <v>179700</v>
          </cell>
        </row>
        <row r="15">
          <cell r="P15">
            <v>21</v>
          </cell>
          <cell r="Q15">
            <v>221000</v>
          </cell>
        </row>
        <row r="16">
          <cell r="P16">
            <v>22</v>
          </cell>
          <cell r="Q16">
            <v>181500</v>
          </cell>
        </row>
        <row r="17">
          <cell r="P17">
            <v>23</v>
          </cell>
          <cell r="Q17">
            <v>250000</v>
          </cell>
        </row>
        <row r="18">
          <cell r="P18">
            <v>24</v>
          </cell>
          <cell r="Q18">
            <v>183300</v>
          </cell>
        </row>
        <row r="19">
          <cell r="P19">
            <v>25</v>
          </cell>
          <cell r="Q19">
            <v>185100</v>
          </cell>
        </row>
        <row r="20">
          <cell r="P20">
            <v>26</v>
          </cell>
          <cell r="Q20">
            <v>187000</v>
          </cell>
        </row>
        <row r="22">
          <cell r="Q22" t="str">
            <v>No</v>
          </cell>
        </row>
        <row r="33">
          <cell r="M33">
            <v>0</v>
          </cell>
        </row>
        <row r="34">
          <cell r="M34">
            <v>0</v>
          </cell>
        </row>
        <row r="35">
          <cell r="M35">
            <v>0</v>
          </cell>
        </row>
        <row r="36">
          <cell r="M36">
            <v>0</v>
          </cell>
        </row>
        <row r="37">
          <cell r="Q37">
            <v>0</v>
          </cell>
        </row>
      </sheetData>
      <sheetData sheetId="1"/>
      <sheetData sheetId="2">
        <row r="36">
          <cell r="M36">
            <v>0</v>
          </cell>
        </row>
      </sheetData>
      <sheetData sheetId="3" refreshError="1"/>
      <sheetData sheetId="4" refreshError="1"/>
      <sheetData sheetId="5" refreshError="1"/>
      <sheetData sheetId="6"/>
      <sheetData sheetId="7">
        <row r="29">
          <cell r="B29" t="str">
            <v>X</v>
          </cell>
          <cell r="D29">
            <v>6100</v>
          </cell>
          <cell r="E29">
            <v>12100</v>
          </cell>
          <cell r="F29">
            <v>18100</v>
          </cell>
          <cell r="G29">
            <v>18100</v>
          </cell>
          <cell r="H29">
            <v>18100</v>
          </cell>
          <cell r="I29">
            <v>18100</v>
          </cell>
          <cell r="J29">
            <v>18100</v>
          </cell>
          <cell r="K29">
            <v>18100</v>
          </cell>
          <cell r="L29">
            <v>18100</v>
          </cell>
          <cell r="M29">
            <v>6100</v>
          </cell>
          <cell r="N29">
            <v>12100</v>
          </cell>
        </row>
        <row r="30">
          <cell r="B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B31">
            <v>0</v>
          </cell>
        </row>
        <row r="33">
          <cell r="B33">
            <v>1</v>
          </cell>
          <cell r="D33">
            <v>7000</v>
          </cell>
          <cell r="E33">
            <v>14000</v>
          </cell>
          <cell r="F33">
            <v>21000</v>
          </cell>
          <cell r="G33">
            <v>21000</v>
          </cell>
          <cell r="H33">
            <v>21000</v>
          </cell>
          <cell r="I33">
            <v>21000</v>
          </cell>
          <cell r="J33">
            <v>21000</v>
          </cell>
        </row>
        <row r="34">
          <cell r="B34">
            <v>2</v>
          </cell>
          <cell r="D34">
            <v>7500</v>
          </cell>
          <cell r="E34">
            <v>14900</v>
          </cell>
          <cell r="F34">
            <v>22300</v>
          </cell>
          <cell r="G34">
            <v>22300</v>
          </cell>
          <cell r="H34">
            <v>22300</v>
          </cell>
          <cell r="I34">
            <v>22300</v>
          </cell>
          <cell r="J34">
            <v>22300</v>
          </cell>
        </row>
        <row r="35">
          <cell r="B35">
            <v>3</v>
          </cell>
          <cell r="D35">
            <v>7900</v>
          </cell>
          <cell r="E35">
            <v>15700</v>
          </cell>
          <cell r="F35">
            <v>23500</v>
          </cell>
          <cell r="G35">
            <v>23500</v>
          </cell>
          <cell r="H35">
            <v>23500</v>
          </cell>
          <cell r="I35">
            <v>23500</v>
          </cell>
          <cell r="J35">
            <v>23500</v>
          </cell>
        </row>
        <row r="36">
          <cell r="B36">
            <v>4</v>
          </cell>
          <cell r="D36">
            <v>8300</v>
          </cell>
          <cell r="E36">
            <v>16600</v>
          </cell>
          <cell r="F36">
            <v>24900</v>
          </cell>
          <cell r="G36">
            <v>24900</v>
          </cell>
          <cell r="H36">
            <v>24900</v>
          </cell>
          <cell r="I36">
            <v>24900</v>
          </cell>
          <cell r="J36">
            <v>24900</v>
          </cell>
        </row>
        <row r="37">
          <cell r="B37">
            <v>5</v>
          </cell>
          <cell r="D37">
            <v>8700</v>
          </cell>
          <cell r="E37">
            <v>17400</v>
          </cell>
          <cell r="F37">
            <v>26100</v>
          </cell>
          <cell r="G37">
            <v>26100</v>
          </cell>
          <cell r="H37">
            <v>26100</v>
          </cell>
          <cell r="I37">
            <v>26100</v>
          </cell>
          <cell r="J37">
            <v>26100</v>
          </cell>
        </row>
        <row r="38">
          <cell r="B38">
            <v>6</v>
          </cell>
          <cell r="D38">
            <v>9200</v>
          </cell>
          <cell r="E38">
            <v>18400</v>
          </cell>
          <cell r="F38">
            <v>27500</v>
          </cell>
          <cell r="G38">
            <v>27500</v>
          </cell>
          <cell r="H38">
            <v>27500</v>
          </cell>
          <cell r="I38">
            <v>27500</v>
          </cell>
          <cell r="J38">
            <v>27500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</row>
        <row r="40">
          <cell r="B40">
            <v>0</v>
          </cell>
        </row>
        <row r="41">
          <cell r="B41">
            <v>0</v>
          </cell>
        </row>
        <row r="45">
          <cell r="B45">
            <v>1</v>
          </cell>
          <cell r="D45">
            <v>8800</v>
          </cell>
          <cell r="E45">
            <v>17500</v>
          </cell>
          <cell r="F45">
            <v>26200</v>
          </cell>
          <cell r="G45">
            <v>26200</v>
          </cell>
          <cell r="H45">
            <v>26200</v>
          </cell>
          <cell r="I45">
            <v>26200</v>
          </cell>
          <cell r="J45">
            <v>26200</v>
          </cell>
        </row>
        <row r="46">
          <cell r="B46">
            <v>2</v>
          </cell>
          <cell r="D46">
            <v>9200</v>
          </cell>
          <cell r="E46">
            <v>18400</v>
          </cell>
          <cell r="F46">
            <v>27600</v>
          </cell>
          <cell r="G46">
            <v>27600</v>
          </cell>
          <cell r="H46">
            <v>27600</v>
          </cell>
          <cell r="I46">
            <v>27600</v>
          </cell>
          <cell r="J46">
            <v>27600</v>
          </cell>
        </row>
        <row r="47">
          <cell r="B47">
            <v>3</v>
          </cell>
          <cell r="D47">
            <v>9700</v>
          </cell>
          <cell r="E47">
            <v>19300</v>
          </cell>
          <cell r="F47">
            <v>29000</v>
          </cell>
          <cell r="G47">
            <v>29000</v>
          </cell>
          <cell r="H47">
            <v>29000</v>
          </cell>
          <cell r="I47">
            <v>29000</v>
          </cell>
          <cell r="J47">
            <v>29000</v>
          </cell>
        </row>
        <row r="48">
          <cell r="B48">
            <v>4</v>
          </cell>
          <cell r="D48">
            <v>10300</v>
          </cell>
          <cell r="E48">
            <v>20500</v>
          </cell>
          <cell r="F48">
            <v>30700</v>
          </cell>
          <cell r="G48">
            <v>30700</v>
          </cell>
          <cell r="H48">
            <v>30700</v>
          </cell>
          <cell r="I48">
            <v>30700</v>
          </cell>
          <cell r="J48">
            <v>30700</v>
          </cell>
        </row>
        <row r="49">
          <cell r="B49">
            <v>5</v>
          </cell>
          <cell r="D49">
            <v>11100</v>
          </cell>
          <cell r="E49">
            <v>22100</v>
          </cell>
          <cell r="F49">
            <v>33100</v>
          </cell>
          <cell r="G49">
            <v>33100</v>
          </cell>
          <cell r="H49">
            <v>33100</v>
          </cell>
          <cell r="I49">
            <v>33100</v>
          </cell>
          <cell r="J49">
            <v>33100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</row>
        <row r="51">
          <cell r="B51">
            <v>0</v>
          </cell>
        </row>
        <row r="52">
          <cell r="B52">
            <v>0</v>
          </cell>
        </row>
        <row r="56">
          <cell r="B56">
            <v>1</v>
          </cell>
          <cell r="D56">
            <v>10300</v>
          </cell>
          <cell r="E56">
            <v>20500</v>
          </cell>
          <cell r="F56">
            <v>30700</v>
          </cell>
          <cell r="G56">
            <v>30700</v>
          </cell>
          <cell r="H56">
            <v>30700</v>
          </cell>
          <cell r="I56">
            <v>30700</v>
          </cell>
          <cell r="J56">
            <v>30700</v>
          </cell>
        </row>
        <row r="57">
          <cell r="B57">
            <v>2</v>
          </cell>
          <cell r="D57">
            <v>11100</v>
          </cell>
          <cell r="E57">
            <v>22100</v>
          </cell>
          <cell r="F57">
            <v>33100</v>
          </cell>
          <cell r="G57">
            <v>33100</v>
          </cell>
          <cell r="H57">
            <v>33100</v>
          </cell>
          <cell r="I57">
            <v>33100</v>
          </cell>
          <cell r="J57">
            <v>33100</v>
          </cell>
        </row>
        <row r="58">
          <cell r="B58">
            <v>3</v>
          </cell>
          <cell r="D58">
            <v>11900</v>
          </cell>
          <cell r="E58">
            <v>23800</v>
          </cell>
          <cell r="F58">
            <v>35600</v>
          </cell>
          <cell r="G58">
            <v>35600</v>
          </cell>
          <cell r="H58">
            <v>35600</v>
          </cell>
          <cell r="I58">
            <v>35600</v>
          </cell>
          <cell r="J58">
            <v>35600</v>
          </cell>
        </row>
        <row r="59">
          <cell r="B59">
            <v>4</v>
          </cell>
          <cell r="D59">
            <v>12800</v>
          </cell>
          <cell r="E59">
            <v>25500</v>
          </cell>
          <cell r="F59">
            <v>38200</v>
          </cell>
          <cell r="G59">
            <v>38200</v>
          </cell>
          <cell r="H59">
            <v>38200</v>
          </cell>
          <cell r="I59">
            <v>38200</v>
          </cell>
          <cell r="J59">
            <v>38200</v>
          </cell>
        </row>
        <row r="60">
          <cell r="B60">
            <v>5</v>
          </cell>
          <cell r="D60">
            <v>13700</v>
          </cell>
          <cell r="E60">
            <v>27400</v>
          </cell>
          <cell r="F60">
            <v>41100</v>
          </cell>
          <cell r="G60">
            <v>41100</v>
          </cell>
          <cell r="H60">
            <v>41100</v>
          </cell>
          <cell r="I60">
            <v>41100</v>
          </cell>
          <cell r="J60">
            <v>41100</v>
          </cell>
        </row>
        <row r="61">
          <cell r="B61">
            <v>6</v>
          </cell>
          <cell r="D61">
            <v>14800</v>
          </cell>
          <cell r="E61">
            <v>29500</v>
          </cell>
          <cell r="F61">
            <v>44300</v>
          </cell>
          <cell r="G61">
            <v>44300</v>
          </cell>
          <cell r="H61">
            <v>44300</v>
          </cell>
          <cell r="I61">
            <v>44300</v>
          </cell>
          <cell r="J61">
            <v>44300</v>
          </cell>
        </row>
        <row r="62">
          <cell r="B62">
            <v>7</v>
          </cell>
          <cell r="D62">
            <v>15900</v>
          </cell>
          <cell r="E62">
            <v>31800</v>
          </cell>
          <cell r="F62">
            <v>47700</v>
          </cell>
          <cell r="G62">
            <v>47700</v>
          </cell>
          <cell r="H62">
            <v>47700</v>
          </cell>
          <cell r="I62">
            <v>47700</v>
          </cell>
          <cell r="J62">
            <v>47700</v>
          </cell>
        </row>
        <row r="63">
          <cell r="B63">
            <v>8</v>
          </cell>
          <cell r="D63">
            <v>17300</v>
          </cell>
          <cell r="E63">
            <v>34500</v>
          </cell>
          <cell r="F63">
            <v>51700</v>
          </cell>
          <cell r="G63">
            <v>51700</v>
          </cell>
          <cell r="H63">
            <v>51700</v>
          </cell>
          <cell r="I63">
            <v>51700</v>
          </cell>
          <cell r="J63">
            <v>51700</v>
          </cell>
        </row>
        <row r="64">
          <cell r="B64">
            <v>9</v>
          </cell>
          <cell r="D64">
            <v>18700</v>
          </cell>
          <cell r="E64">
            <v>37400</v>
          </cell>
          <cell r="F64">
            <v>56000</v>
          </cell>
          <cell r="G64">
            <v>56000</v>
          </cell>
          <cell r="H64">
            <v>56000</v>
          </cell>
          <cell r="I64">
            <v>56000</v>
          </cell>
          <cell r="J64">
            <v>56000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</row>
        <row r="66">
          <cell r="B66">
            <v>0</v>
          </cell>
        </row>
        <row r="67">
          <cell r="B67">
            <v>0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3"/>
  <sheetViews>
    <sheetView tabSelected="1" zoomScale="125" zoomScaleNormal="125" zoomScalePageLayoutView="125" workbookViewId="0">
      <selection activeCell="D18" sqref="D18"/>
    </sheetView>
  </sheetViews>
  <sheetFormatPr baseColWidth="10" defaultColWidth="8.83203125" defaultRowHeight="13" x14ac:dyDescent="0.15"/>
  <cols>
    <col min="2" max="2" width="5.6640625" customWidth="1"/>
    <col min="3" max="3" width="9.83203125" customWidth="1"/>
    <col min="4" max="4" width="9.33203125" customWidth="1"/>
    <col min="5" max="5" width="10.33203125" customWidth="1"/>
    <col min="6" max="6" width="8.1640625" customWidth="1"/>
    <col min="7" max="9" width="8.5" customWidth="1"/>
    <col min="10" max="10" width="8.83203125" bestFit="1" customWidth="1"/>
    <col min="11" max="11" width="9.33203125" bestFit="1" customWidth="1"/>
    <col min="12" max="12" width="9.5" bestFit="1" customWidth="1"/>
    <col min="14" max="14" width="9.33203125" bestFit="1" customWidth="1"/>
    <col min="15" max="15" width="9.5" bestFit="1" customWidth="1"/>
    <col min="16" max="16" width="8.83203125" bestFit="1" customWidth="1"/>
    <col min="17" max="17" width="9.33203125" bestFit="1" customWidth="1"/>
    <col min="18" max="18" width="8.5" customWidth="1"/>
    <col min="19" max="27" width="9.33203125" bestFit="1" customWidth="1"/>
  </cols>
  <sheetData>
    <row r="1" spans="1:31" ht="14" thickBot="1" x14ac:dyDescent="0.2">
      <c r="B1" t="s">
        <v>0</v>
      </c>
      <c r="AE1" s="1"/>
    </row>
    <row r="2" spans="1:31" ht="14" thickBot="1" x14ac:dyDescent="0.2">
      <c r="A2" s="2"/>
      <c r="B2" s="3" t="s">
        <v>1</v>
      </c>
      <c r="C2" s="4"/>
      <c r="D2" s="5" t="s">
        <v>2</v>
      </c>
      <c r="E2" s="6"/>
      <c r="F2" s="5" t="s">
        <v>3</v>
      </c>
      <c r="G2" s="6"/>
      <c r="H2" s="5" t="s">
        <v>4</v>
      </c>
      <c r="I2" s="6"/>
      <c r="J2" s="7" t="s">
        <v>5</v>
      </c>
      <c r="K2" s="8"/>
      <c r="L2" s="9"/>
      <c r="M2" s="7" t="s">
        <v>6</v>
      </c>
      <c r="N2" s="8"/>
      <c r="O2" s="9"/>
      <c r="P2" s="5"/>
      <c r="Q2" s="10" t="s">
        <v>7</v>
      </c>
      <c r="R2" s="6"/>
      <c r="S2" s="5"/>
      <c r="T2" s="10" t="s">
        <v>8</v>
      </c>
      <c r="U2" s="6"/>
      <c r="V2" s="10"/>
      <c r="W2" s="10" t="s">
        <v>9</v>
      </c>
      <c r="X2" s="6"/>
      <c r="Y2" s="10"/>
      <c r="Z2" s="10" t="s">
        <v>10</v>
      </c>
      <c r="AA2" s="11"/>
      <c r="AE2" s="1"/>
    </row>
    <row r="3" spans="1:31" ht="15" thickTop="1" thickBot="1" x14ac:dyDescent="0.2">
      <c r="A3" s="12" t="s">
        <v>11</v>
      </c>
      <c r="B3" s="13" t="s">
        <v>12</v>
      </c>
      <c r="C3" s="14" t="s">
        <v>13</v>
      </c>
      <c r="D3" s="15" t="s">
        <v>2</v>
      </c>
      <c r="E3" s="16" t="s">
        <v>14</v>
      </c>
      <c r="F3" s="15" t="s">
        <v>3</v>
      </c>
      <c r="G3" s="16" t="s">
        <v>14</v>
      </c>
      <c r="H3" s="15" t="s">
        <v>4</v>
      </c>
      <c r="I3" s="16" t="s">
        <v>14</v>
      </c>
      <c r="J3" s="15" t="s">
        <v>5</v>
      </c>
      <c r="K3" s="17" t="s">
        <v>14</v>
      </c>
      <c r="L3" s="18" t="s">
        <v>15</v>
      </c>
      <c r="M3" s="15" t="s">
        <v>6</v>
      </c>
      <c r="N3" s="17" t="s">
        <v>14</v>
      </c>
      <c r="O3" s="18" t="s">
        <v>15</v>
      </c>
      <c r="P3" s="19" t="s">
        <v>7</v>
      </c>
      <c r="Q3" s="20" t="s">
        <v>14</v>
      </c>
      <c r="R3" s="21" t="s">
        <v>15</v>
      </c>
      <c r="S3" s="19" t="s">
        <v>8</v>
      </c>
      <c r="T3" s="20" t="s">
        <v>14</v>
      </c>
      <c r="U3" s="21" t="s">
        <v>15</v>
      </c>
      <c r="V3" s="22" t="s">
        <v>9</v>
      </c>
      <c r="W3" s="23" t="s">
        <v>14</v>
      </c>
      <c r="X3" s="24" t="s">
        <v>15</v>
      </c>
      <c r="Y3" s="25" t="s">
        <v>10</v>
      </c>
      <c r="Z3" s="23" t="s">
        <v>14</v>
      </c>
      <c r="AA3" s="24" t="s">
        <v>15</v>
      </c>
      <c r="AC3" s="26"/>
      <c r="AD3" s="26"/>
      <c r="AE3" s="1"/>
    </row>
    <row r="4" spans="1:31" ht="14" thickBot="1" x14ac:dyDescent="0.2">
      <c r="A4" s="27" t="s">
        <v>16</v>
      </c>
      <c r="B4" s="28" t="s">
        <v>17</v>
      </c>
      <c r="C4" s="29">
        <v>60300</v>
      </c>
      <c r="D4" s="30">
        <v>66400</v>
      </c>
      <c r="E4" s="31">
        <f>D4-C4</f>
        <v>6100</v>
      </c>
      <c r="F4" s="32">
        <v>72400</v>
      </c>
      <c r="G4" s="31">
        <f>F4-C4</f>
        <v>12100</v>
      </c>
      <c r="H4" s="32">
        <v>78400</v>
      </c>
      <c r="I4" s="31">
        <f>H4-C4</f>
        <v>18100</v>
      </c>
      <c r="J4" s="32">
        <v>84500</v>
      </c>
      <c r="K4" s="31">
        <f>I4</f>
        <v>18100</v>
      </c>
      <c r="L4" s="33">
        <f>J4-H4</f>
        <v>6100</v>
      </c>
      <c r="M4" s="30">
        <v>90500</v>
      </c>
      <c r="N4" s="31">
        <f>I4</f>
        <v>18100</v>
      </c>
      <c r="O4" s="33">
        <f>M4-H4</f>
        <v>12100</v>
      </c>
      <c r="P4" s="30">
        <v>99500</v>
      </c>
      <c r="Q4" s="31">
        <f>I4</f>
        <v>18100</v>
      </c>
      <c r="R4" s="33">
        <f>P4-H4</f>
        <v>21100</v>
      </c>
      <c r="S4" s="30">
        <v>108600</v>
      </c>
      <c r="T4" s="31">
        <f>I4</f>
        <v>18100</v>
      </c>
      <c r="U4" s="34">
        <f>S4-H4</f>
        <v>30200</v>
      </c>
      <c r="V4" s="30">
        <v>120600</v>
      </c>
      <c r="W4" s="31">
        <f>I4</f>
        <v>18100</v>
      </c>
      <c r="X4" s="33">
        <f>V4-H4</f>
        <v>42200</v>
      </c>
      <c r="Y4" s="30">
        <v>135700</v>
      </c>
      <c r="Z4" s="31">
        <f>I4</f>
        <v>18100</v>
      </c>
      <c r="AA4" s="33">
        <f>Y4-H4</f>
        <v>57300</v>
      </c>
    </row>
    <row r="5" spans="1:31" ht="14" thickBot="1" x14ac:dyDescent="0.2">
      <c r="A5" s="35" t="s">
        <v>18</v>
      </c>
      <c r="B5" s="36">
        <v>1</v>
      </c>
      <c r="C5" s="30">
        <v>70000</v>
      </c>
      <c r="D5" s="30">
        <v>77000</v>
      </c>
      <c r="E5" s="31">
        <f t="shared" ref="E5:E25" si="0">D5-C5</f>
        <v>7000</v>
      </c>
      <c r="F5" s="32">
        <v>84000</v>
      </c>
      <c r="G5" s="31">
        <f t="shared" ref="G5:G25" si="1">F5-C5</f>
        <v>14000</v>
      </c>
      <c r="H5" s="32">
        <v>91000</v>
      </c>
      <c r="I5" s="31">
        <f t="shared" ref="I5:I25" si="2">H5-C5</f>
        <v>21000</v>
      </c>
      <c r="J5" s="32">
        <v>98000</v>
      </c>
      <c r="K5" s="31">
        <f t="shared" ref="K5:K25" si="3">I5</f>
        <v>21000</v>
      </c>
      <c r="L5" s="33">
        <f t="shared" ref="L5:L25" si="4">J5-H5</f>
        <v>7000</v>
      </c>
      <c r="M5" s="30">
        <v>105000</v>
      </c>
      <c r="N5" s="31">
        <f t="shared" ref="N5:N25" si="5">I5</f>
        <v>21000</v>
      </c>
      <c r="O5" s="33">
        <f t="shared" ref="O5:O25" si="6">M5-H5</f>
        <v>14000</v>
      </c>
      <c r="P5" s="30">
        <v>115500</v>
      </c>
      <c r="Q5" s="31">
        <f t="shared" ref="Q5:Q25" si="7">I5</f>
        <v>21000</v>
      </c>
      <c r="R5" s="33">
        <f t="shared" ref="R5:R25" si="8">P5-H5</f>
        <v>24500</v>
      </c>
      <c r="S5" s="30">
        <v>126000</v>
      </c>
      <c r="T5" s="31">
        <f t="shared" ref="T5:T25" si="9">I5</f>
        <v>21000</v>
      </c>
      <c r="U5" s="34">
        <f t="shared" ref="U5:U25" si="10">S5-H5</f>
        <v>35000</v>
      </c>
      <c r="V5" s="30">
        <v>140000</v>
      </c>
      <c r="W5" s="31">
        <f t="shared" ref="W5:W25" si="11">I5</f>
        <v>21000</v>
      </c>
      <c r="X5" s="33">
        <f t="shared" ref="X5:X25" si="12">V5-H5</f>
        <v>49000</v>
      </c>
      <c r="Y5" s="30">
        <v>157500</v>
      </c>
      <c r="Z5" s="31">
        <f t="shared" ref="Z5:Z25" si="13">I5</f>
        <v>21000</v>
      </c>
      <c r="AA5" s="33">
        <f t="shared" ref="AA5:AA25" si="14">Y5-H5</f>
        <v>66500</v>
      </c>
    </row>
    <row r="6" spans="1:31" ht="14" thickBot="1" x14ac:dyDescent="0.2">
      <c r="A6" s="37"/>
      <c r="B6" s="38">
        <v>2</v>
      </c>
      <c r="C6" s="30">
        <v>74300</v>
      </c>
      <c r="D6" s="30">
        <v>81800</v>
      </c>
      <c r="E6" s="31">
        <f t="shared" si="0"/>
        <v>7500</v>
      </c>
      <c r="F6" s="32">
        <v>89200</v>
      </c>
      <c r="G6" s="31">
        <f t="shared" si="1"/>
        <v>14900</v>
      </c>
      <c r="H6" s="32">
        <v>96600</v>
      </c>
      <c r="I6" s="31">
        <f t="shared" si="2"/>
        <v>22300</v>
      </c>
      <c r="J6" s="32">
        <v>104100</v>
      </c>
      <c r="K6" s="31">
        <f t="shared" si="3"/>
        <v>22300</v>
      </c>
      <c r="L6" s="33">
        <f t="shared" si="4"/>
        <v>7500</v>
      </c>
      <c r="M6" s="30">
        <v>111500</v>
      </c>
      <c r="N6" s="31">
        <f t="shared" si="5"/>
        <v>22300</v>
      </c>
      <c r="O6" s="33">
        <f t="shared" si="6"/>
        <v>14900</v>
      </c>
      <c r="P6" s="30">
        <v>122600</v>
      </c>
      <c r="Q6" s="31">
        <f t="shared" si="7"/>
        <v>22300</v>
      </c>
      <c r="R6" s="33">
        <f t="shared" si="8"/>
        <v>26000</v>
      </c>
      <c r="S6" s="30">
        <v>133800</v>
      </c>
      <c r="T6" s="31">
        <f t="shared" si="9"/>
        <v>22300</v>
      </c>
      <c r="U6" s="34">
        <f t="shared" si="10"/>
        <v>37200</v>
      </c>
      <c r="V6" s="30">
        <v>148600</v>
      </c>
      <c r="W6" s="31">
        <f t="shared" si="11"/>
        <v>22300</v>
      </c>
      <c r="X6" s="33">
        <f t="shared" si="12"/>
        <v>52000</v>
      </c>
      <c r="Y6" s="30">
        <v>167200</v>
      </c>
      <c r="Z6" s="31">
        <f t="shared" si="13"/>
        <v>22300</v>
      </c>
      <c r="AA6" s="33">
        <f t="shared" si="14"/>
        <v>70600</v>
      </c>
    </row>
    <row r="7" spans="1:31" ht="14" thickBot="1" x14ac:dyDescent="0.2">
      <c r="A7" s="37"/>
      <c r="B7" s="38">
        <v>3</v>
      </c>
      <c r="C7" s="30">
        <v>78300</v>
      </c>
      <c r="D7" s="30">
        <v>86200</v>
      </c>
      <c r="E7" s="31">
        <f t="shared" si="0"/>
        <v>7900</v>
      </c>
      <c r="F7" s="32">
        <v>94000</v>
      </c>
      <c r="G7" s="31">
        <f t="shared" si="1"/>
        <v>15700</v>
      </c>
      <c r="H7" s="32">
        <v>101800</v>
      </c>
      <c r="I7" s="31">
        <f t="shared" si="2"/>
        <v>23500</v>
      </c>
      <c r="J7" s="32">
        <v>109700</v>
      </c>
      <c r="K7" s="31">
        <f t="shared" si="3"/>
        <v>23500</v>
      </c>
      <c r="L7" s="33">
        <f t="shared" si="4"/>
        <v>7900</v>
      </c>
      <c r="M7" s="30">
        <v>117500</v>
      </c>
      <c r="N7" s="31">
        <f t="shared" si="5"/>
        <v>23500</v>
      </c>
      <c r="O7" s="33">
        <f t="shared" si="6"/>
        <v>15700</v>
      </c>
      <c r="P7" s="30">
        <v>129200</v>
      </c>
      <c r="Q7" s="31">
        <f t="shared" si="7"/>
        <v>23500</v>
      </c>
      <c r="R7" s="33">
        <f t="shared" si="8"/>
        <v>27400</v>
      </c>
      <c r="S7" s="30">
        <v>141000</v>
      </c>
      <c r="T7" s="31">
        <f t="shared" si="9"/>
        <v>23500</v>
      </c>
      <c r="U7" s="34">
        <f t="shared" si="10"/>
        <v>39200</v>
      </c>
      <c r="V7" s="30">
        <v>156600</v>
      </c>
      <c r="W7" s="31">
        <f t="shared" si="11"/>
        <v>23500</v>
      </c>
      <c r="X7" s="33">
        <f t="shared" si="12"/>
        <v>54800</v>
      </c>
      <c r="Y7" s="30">
        <v>176200</v>
      </c>
      <c r="Z7" s="31">
        <f t="shared" si="13"/>
        <v>23500</v>
      </c>
      <c r="AA7" s="33">
        <f t="shared" si="14"/>
        <v>74400</v>
      </c>
    </row>
    <row r="8" spans="1:31" ht="14" thickBot="1" x14ac:dyDescent="0.2">
      <c r="A8" s="37"/>
      <c r="B8" s="38">
        <v>4</v>
      </c>
      <c r="C8" s="30">
        <v>82800</v>
      </c>
      <c r="D8" s="30">
        <v>91100</v>
      </c>
      <c r="E8" s="31">
        <f t="shared" si="0"/>
        <v>8300</v>
      </c>
      <c r="F8" s="32">
        <v>99400</v>
      </c>
      <c r="G8" s="31">
        <f t="shared" si="1"/>
        <v>16600</v>
      </c>
      <c r="H8" s="32">
        <v>107700</v>
      </c>
      <c r="I8" s="31">
        <f t="shared" si="2"/>
        <v>24900</v>
      </c>
      <c r="J8" s="32">
        <v>116000</v>
      </c>
      <c r="K8" s="31">
        <f t="shared" si="3"/>
        <v>24900</v>
      </c>
      <c r="L8" s="33">
        <f t="shared" si="4"/>
        <v>8300</v>
      </c>
      <c r="M8" s="30">
        <v>124200</v>
      </c>
      <c r="N8" s="31">
        <f t="shared" si="5"/>
        <v>24900</v>
      </c>
      <c r="O8" s="33">
        <f t="shared" si="6"/>
        <v>16500</v>
      </c>
      <c r="P8" s="30">
        <v>136700</v>
      </c>
      <c r="Q8" s="31">
        <f t="shared" si="7"/>
        <v>24900</v>
      </c>
      <c r="R8" s="33">
        <f t="shared" si="8"/>
        <v>29000</v>
      </c>
      <c r="S8" s="30">
        <v>149100</v>
      </c>
      <c r="T8" s="31">
        <f t="shared" si="9"/>
        <v>24900</v>
      </c>
      <c r="U8" s="34">
        <f t="shared" si="10"/>
        <v>41400</v>
      </c>
      <c r="V8" s="30">
        <v>165600</v>
      </c>
      <c r="W8" s="31">
        <f t="shared" si="11"/>
        <v>24900</v>
      </c>
      <c r="X8" s="33">
        <f t="shared" si="12"/>
        <v>57900</v>
      </c>
      <c r="Y8" s="30">
        <v>186300</v>
      </c>
      <c r="Z8" s="31">
        <f t="shared" si="13"/>
        <v>24900</v>
      </c>
      <c r="AA8" s="33">
        <f t="shared" si="14"/>
        <v>78600</v>
      </c>
    </row>
    <row r="9" spans="1:31" ht="14" thickBot="1" x14ac:dyDescent="0.2">
      <c r="A9" s="37"/>
      <c r="B9" s="38">
        <v>5</v>
      </c>
      <c r="C9" s="30">
        <v>87000</v>
      </c>
      <c r="D9" s="30">
        <v>95700</v>
      </c>
      <c r="E9" s="31">
        <f t="shared" si="0"/>
        <v>8700</v>
      </c>
      <c r="F9" s="32">
        <v>104400</v>
      </c>
      <c r="G9" s="31">
        <f t="shared" si="1"/>
        <v>17400</v>
      </c>
      <c r="H9" s="32">
        <v>113100</v>
      </c>
      <c r="I9" s="31">
        <f t="shared" si="2"/>
        <v>26100</v>
      </c>
      <c r="J9" s="32">
        <v>121800</v>
      </c>
      <c r="K9" s="31">
        <f t="shared" si="3"/>
        <v>26100</v>
      </c>
      <c r="L9" s="33">
        <f t="shared" si="4"/>
        <v>8700</v>
      </c>
      <c r="M9" s="30">
        <v>130500</v>
      </c>
      <c r="N9" s="31">
        <f t="shared" si="5"/>
        <v>26100</v>
      </c>
      <c r="O9" s="33">
        <f t="shared" si="6"/>
        <v>17400</v>
      </c>
      <c r="P9" s="30">
        <v>143600</v>
      </c>
      <c r="Q9" s="31">
        <f t="shared" si="7"/>
        <v>26100</v>
      </c>
      <c r="R9" s="33">
        <f t="shared" si="8"/>
        <v>30500</v>
      </c>
      <c r="S9" s="30">
        <v>156600</v>
      </c>
      <c r="T9" s="31">
        <f t="shared" si="9"/>
        <v>26100</v>
      </c>
      <c r="U9" s="34">
        <f t="shared" si="10"/>
        <v>43500</v>
      </c>
      <c r="V9" s="30">
        <v>174000</v>
      </c>
      <c r="W9" s="31">
        <f t="shared" si="11"/>
        <v>26100</v>
      </c>
      <c r="X9" s="33">
        <f t="shared" si="12"/>
        <v>60900</v>
      </c>
      <c r="Y9" s="30">
        <v>195800</v>
      </c>
      <c r="Z9" s="31">
        <f t="shared" si="13"/>
        <v>26100</v>
      </c>
      <c r="AA9" s="33">
        <f t="shared" si="14"/>
        <v>82700</v>
      </c>
    </row>
    <row r="10" spans="1:31" ht="14" thickBot="1" x14ac:dyDescent="0.2">
      <c r="A10" s="39"/>
      <c r="B10" s="40">
        <v>6</v>
      </c>
      <c r="C10" s="30">
        <v>91600</v>
      </c>
      <c r="D10" s="30">
        <v>100800</v>
      </c>
      <c r="E10" s="31">
        <f t="shared" si="0"/>
        <v>9200</v>
      </c>
      <c r="F10" s="32">
        <v>110000</v>
      </c>
      <c r="G10" s="31">
        <f t="shared" si="1"/>
        <v>18400</v>
      </c>
      <c r="H10" s="32">
        <v>119100</v>
      </c>
      <c r="I10" s="31">
        <f t="shared" si="2"/>
        <v>27500</v>
      </c>
      <c r="J10" s="32">
        <v>128300</v>
      </c>
      <c r="K10" s="31">
        <f t="shared" si="3"/>
        <v>27500</v>
      </c>
      <c r="L10" s="33">
        <f t="shared" si="4"/>
        <v>9200</v>
      </c>
      <c r="M10" s="30">
        <v>137400</v>
      </c>
      <c r="N10" s="31">
        <f t="shared" si="5"/>
        <v>27500</v>
      </c>
      <c r="O10" s="33">
        <f t="shared" si="6"/>
        <v>18300</v>
      </c>
      <c r="P10" s="30">
        <v>151200</v>
      </c>
      <c r="Q10" s="31">
        <f t="shared" si="7"/>
        <v>27500</v>
      </c>
      <c r="R10" s="33">
        <f t="shared" si="8"/>
        <v>32100</v>
      </c>
      <c r="S10" s="30">
        <v>164900</v>
      </c>
      <c r="T10" s="31">
        <f t="shared" si="9"/>
        <v>27500</v>
      </c>
      <c r="U10" s="34">
        <f t="shared" si="10"/>
        <v>45800</v>
      </c>
      <c r="V10" s="30">
        <v>183200</v>
      </c>
      <c r="W10" s="31">
        <f t="shared" si="11"/>
        <v>27500</v>
      </c>
      <c r="X10" s="33">
        <f t="shared" si="12"/>
        <v>64100</v>
      </c>
      <c r="Y10" s="30">
        <v>206100</v>
      </c>
      <c r="Z10" s="31">
        <f t="shared" si="13"/>
        <v>27500</v>
      </c>
      <c r="AA10" s="33">
        <f t="shared" si="14"/>
        <v>87000</v>
      </c>
    </row>
    <row r="11" spans="1:31" ht="14" thickBot="1" x14ac:dyDescent="0.2">
      <c r="A11" s="35" t="s">
        <v>19</v>
      </c>
      <c r="B11" s="36">
        <v>1</v>
      </c>
      <c r="C11" s="30">
        <v>87100</v>
      </c>
      <c r="D11" s="30">
        <v>95900</v>
      </c>
      <c r="E11" s="31">
        <f t="shared" si="0"/>
        <v>8800</v>
      </c>
      <c r="F11" s="32">
        <v>104600</v>
      </c>
      <c r="G11" s="31">
        <f t="shared" si="1"/>
        <v>17500</v>
      </c>
      <c r="H11" s="32">
        <v>113300</v>
      </c>
      <c r="I11" s="31">
        <f t="shared" si="2"/>
        <v>26200</v>
      </c>
      <c r="J11" s="32">
        <v>122000</v>
      </c>
      <c r="K11" s="31">
        <f t="shared" si="3"/>
        <v>26200</v>
      </c>
      <c r="L11" s="33">
        <f t="shared" si="4"/>
        <v>8700</v>
      </c>
      <c r="M11" s="30">
        <v>130700</v>
      </c>
      <c r="N11" s="31">
        <f t="shared" si="5"/>
        <v>26200</v>
      </c>
      <c r="O11" s="33">
        <f t="shared" si="6"/>
        <v>17400</v>
      </c>
      <c r="P11" s="30">
        <v>143800</v>
      </c>
      <c r="Q11" s="31">
        <f t="shared" si="7"/>
        <v>26200</v>
      </c>
      <c r="R11" s="33">
        <f t="shared" si="8"/>
        <v>30500</v>
      </c>
      <c r="S11" s="30">
        <v>156800</v>
      </c>
      <c r="T11" s="31">
        <f t="shared" si="9"/>
        <v>26200</v>
      </c>
      <c r="U11" s="34">
        <f t="shared" si="10"/>
        <v>43500</v>
      </c>
      <c r="V11" s="30">
        <v>174200</v>
      </c>
      <c r="W11" s="31">
        <f t="shared" si="11"/>
        <v>26200</v>
      </c>
      <c r="X11" s="33">
        <f t="shared" si="12"/>
        <v>60900</v>
      </c>
      <c r="Y11" s="30">
        <v>196000</v>
      </c>
      <c r="Z11" s="31">
        <f t="shared" si="13"/>
        <v>26200</v>
      </c>
      <c r="AA11" s="33">
        <f t="shared" si="14"/>
        <v>82700</v>
      </c>
    </row>
    <row r="12" spans="1:31" ht="14" thickBot="1" x14ac:dyDescent="0.2">
      <c r="A12" s="37"/>
      <c r="B12" s="38">
        <v>2</v>
      </c>
      <c r="C12" s="30">
        <v>91700</v>
      </c>
      <c r="D12" s="30">
        <v>100900</v>
      </c>
      <c r="E12" s="31">
        <f t="shared" si="0"/>
        <v>9200</v>
      </c>
      <c r="F12" s="32">
        <v>110100</v>
      </c>
      <c r="G12" s="31">
        <f t="shared" si="1"/>
        <v>18400</v>
      </c>
      <c r="H12" s="32">
        <v>119300</v>
      </c>
      <c r="I12" s="31">
        <f t="shared" si="2"/>
        <v>27600</v>
      </c>
      <c r="J12" s="32">
        <v>128400</v>
      </c>
      <c r="K12" s="31">
        <f t="shared" si="3"/>
        <v>27600</v>
      </c>
      <c r="L12" s="33">
        <f t="shared" si="4"/>
        <v>9100</v>
      </c>
      <c r="M12" s="30">
        <v>137600</v>
      </c>
      <c r="N12" s="31">
        <f t="shared" si="5"/>
        <v>27600</v>
      </c>
      <c r="O12" s="33">
        <f t="shared" si="6"/>
        <v>18300</v>
      </c>
      <c r="P12" s="30">
        <v>151400</v>
      </c>
      <c r="Q12" s="31">
        <f t="shared" si="7"/>
        <v>27600</v>
      </c>
      <c r="R12" s="33">
        <f t="shared" si="8"/>
        <v>32100</v>
      </c>
      <c r="S12" s="30">
        <v>165100</v>
      </c>
      <c r="T12" s="31">
        <f t="shared" si="9"/>
        <v>27600</v>
      </c>
      <c r="U12" s="34">
        <f t="shared" si="10"/>
        <v>45800</v>
      </c>
      <c r="V12" s="30">
        <v>183400</v>
      </c>
      <c r="W12" s="31">
        <f t="shared" si="11"/>
        <v>27600</v>
      </c>
      <c r="X12" s="33">
        <f t="shared" si="12"/>
        <v>64100</v>
      </c>
      <c r="Y12" s="30">
        <v>206400</v>
      </c>
      <c r="Z12" s="31">
        <f t="shared" si="13"/>
        <v>27600</v>
      </c>
      <c r="AA12" s="33">
        <f t="shared" si="14"/>
        <v>87100</v>
      </c>
    </row>
    <row r="13" spans="1:31" ht="14" thickBot="1" x14ac:dyDescent="0.2">
      <c r="A13" s="37"/>
      <c r="B13" s="38">
        <v>3</v>
      </c>
      <c r="C13" s="30">
        <v>96400</v>
      </c>
      <c r="D13" s="30">
        <v>106100</v>
      </c>
      <c r="E13" s="31">
        <f t="shared" si="0"/>
        <v>9700</v>
      </c>
      <c r="F13" s="32">
        <v>115700</v>
      </c>
      <c r="G13" s="31">
        <f t="shared" si="1"/>
        <v>19300</v>
      </c>
      <c r="H13" s="32">
        <v>125400</v>
      </c>
      <c r="I13" s="31">
        <f t="shared" si="2"/>
        <v>29000</v>
      </c>
      <c r="J13" s="32">
        <v>135000</v>
      </c>
      <c r="K13" s="31">
        <f t="shared" si="3"/>
        <v>29000</v>
      </c>
      <c r="L13" s="33">
        <f t="shared" si="4"/>
        <v>9600</v>
      </c>
      <c r="M13" s="30">
        <v>144600</v>
      </c>
      <c r="N13" s="31">
        <f t="shared" si="5"/>
        <v>29000</v>
      </c>
      <c r="O13" s="33">
        <f t="shared" si="6"/>
        <v>19200</v>
      </c>
      <c r="P13" s="30">
        <v>159100</v>
      </c>
      <c r="Q13" s="31">
        <f t="shared" si="7"/>
        <v>29000</v>
      </c>
      <c r="R13" s="33">
        <f t="shared" si="8"/>
        <v>33700</v>
      </c>
      <c r="S13" s="30">
        <v>173600</v>
      </c>
      <c r="T13" s="31">
        <f t="shared" si="9"/>
        <v>29000</v>
      </c>
      <c r="U13" s="34">
        <f t="shared" si="10"/>
        <v>48200</v>
      </c>
      <c r="V13" s="30">
        <v>192800</v>
      </c>
      <c r="W13" s="31">
        <f t="shared" si="11"/>
        <v>29000</v>
      </c>
      <c r="X13" s="33">
        <f t="shared" si="12"/>
        <v>67400</v>
      </c>
      <c r="Y13" s="30">
        <v>216900</v>
      </c>
      <c r="Z13" s="31">
        <f t="shared" si="13"/>
        <v>29000</v>
      </c>
      <c r="AA13" s="33">
        <f t="shared" si="14"/>
        <v>91500</v>
      </c>
    </row>
    <row r="14" spans="1:31" ht="14" thickBot="1" x14ac:dyDescent="0.2">
      <c r="A14" s="37"/>
      <c r="B14" s="38">
        <v>4</v>
      </c>
      <c r="C14" s="30">
        <v>102200</v>
      </c>
      <c r="D14" s="30">
        <v>112500</v>
      </c>
      <c r="E14" s="31">
        <f t="shared" si="0"/>
        <v>10300</v>
      </c>
      <c r="F14" s="32">
        <v>122700</v>
      </c>
      <c r="G14" s="31">
        <f t="shared" si="1"/>
        <v>20500</v>
      </c>
      <c r="H14" s="32">
        <v>132900</v>
      </c>
      <c r="I14" s="31">
        <f t="shared" si="2"/>
        <v>30700</v>
      </c>
      <c r="J14" s="32">
        <v>143100</v>
      </c>
      <c r="K14" s="31">
        <f t="shared" si="3"/>
        <v>30700</v>
      </c>
      <c r="L14" s="33">
        <f t="shared" si="4"/>
        <v>10200</v>
      </c>
      <c r="M14" s="30">
        <v>153300</v>
      </c>
      <c r="N14" s="31">
        <f t="shared" si="5"/>
        <v>30700</v>
      </c>
      <c r="O14" s="33">
        <f t="shared" si="6"/>
        <v>20400</v>
      </c>
      <c r="P14" s="30">
        <v>168700</v>
      </c>
      <c r="Q14" s="31">
        <f t="shared" si="7"/>
        <v>30700</v>
      </c>
      <c r="R14" s="33">
        <f t="shared" si="8"/>
        <v>35800</v>
      </c>
      <c r="S14" s="30">
        <v>184000</v>
      </c>
      <c r="T14" s="31">
        <f t="shared" si="9"/>
        <v>30700</v>
      </c>
      <c r="U14" s="34">
        <f t="shared" si="10"/>
        <v>51100</v>
      </c>
      <c r="V14" s="30">
        <v>204400</v>
      </c>
      <c r="W14" s="31">
        <f t="shared" si="11"/>
        <v>30700</v>
      </c>
      <c r="X14" s="33">
        <f t="shared" si="12"/>
        <v>71500</v>
      </c>
      <c r="Y14" s="30">
        <v>230000</v>
      </c>
      <c r="Z14" s="31">
        <f t="shared" si="13"/>
        <v>30700</v>
      </c>
      <c r="AA14" s="33">
        <f t="shared" si="14"/>
        <v>97100</v>
      </c>
    </row>
    <row r="15" spans="1:31" ht="14" thickBot="1" x14ac:dyDescent="0.2">
      <c r="A15" s="39"/>
      <c r="B15" s="40">
        <v>5</v>
      </c>
      <c r="C15" s="30">
        <v>110100</v>
      </c>
      <c r="D15" s="30">
        <v>121200</v>
      </c>
      <c r="E15" s="31">
        <f t="shared" si="0"/>
        <v>11100</v>
      </c>
      <c r="F15" s="32">
        <v>132200</v>
      </c>
      <c r="G15" s="31">
        <f t="shared" si="1"/>
        <v>22100</v>
      </c>
      <c r="H15" s="32">
        <v>143200</v>
      </c>
      <c r="I15" s="31">
        <f t="shared" si="2"/>
        <v>33100</v>
      </c>
      <c r="J15" s="32">
        <v>154200</v>
      </c>
      <c r="K15" s="31">
        <f t="shared" si="3"/>
        <v>33100</v>
      </c>
      <c r="L15" s="33">
        <f t="shared" si="4"/>
        <v>11000</v>
      </c>
      <c r="M15" s="30">
        <v>165200</v>
      </c>
      <c r="N15" s="31">
        <f t="shared" si="5"/>
        <v>33100</v>
      </c>
      <c r="O15" s="33">
        <f t="shared" si="6"/>
        <v>22000</v>
      </c>
      <c r="P15" s="30">
        <v>181700</v>
      </c>
      <c r="Q15" s="31">
        <f t="shared" si="7"/>
        <v>33100</v>
      </c>
      <c r="R15" s="33">
        <f t="shared" si="8"/>
        <v>38500</v>
      </c>
      <c r="S15" s="30">
        <v>198200</v>
      </c>
      <c r="T15" s="31">
        <f t="shared" si="9"/>
        <v>33100</v>
      </c>
      <c r="U15" s="34">
        <f t="shared" si="10"/>
        <v>55000</v>
      </c>
      <c r="V15" s="30">
        <v>220200</v>
      </c>
      <c r="W15" s="31">
        <f t="shared" si="11"/>
        <v>33100</v>
      </c>
      <c r="X15" s="33">
        <f t="shared" si="12"/>
        <v>77000</v>
      </c>
      <c r="Y15" s="30">
        <v>247800</v>
      </c>
      <c r="Z15" s="31">
        <f t="shared" si="13"/>
        <v>33100</v>
      </c>
      <c r="AA15" s="33">
        <f t="shared" si="14"/>
        <v>104600</v>
      </c>
    </row>
    <row r="16" spans="1:31" ht="14" thickBot="1" x14ac:dyDescent="0.2">
      <c r="A16" s="35" t="s">
        <v>20</v>
      </c>
      <c r="B16" s="36">
        <v>1</v>
      </c>
      <c r="C16" s="30">
        <v>102300</v>
      </c>
      <c r="D16" s="30">
        <v>112600</v>
      </c>
      <c r="E16" s="31">
        <f t="shared" si="0"/>
        <v>10300</v>
      </c>
      <c r="F16" s="32">
        <v>122800</v>
      </c>
      <c r="G16" s="31">
        <f t="shared" si="1"/>
        <v>20500</v>
      </c>
      <c r="H16" s="32">
        <v>133000</v>
      </c>
      <c r="I16" s="31">
        <f t="shared" si="2"/>
        <v>30700</v>
      </c>
      <c r="J16" s="32">
        <v>143300</v>
      </c>
      <c r="K16" s="31">
        <f t="shared" si="3"/>
        <v>30700</v>
      </c>
      <c r="L16" s="33">
        <f t="shared" si="4"/>
        <v>10300</v>
      </c>
      <c r="M16" s="30">
        <v>153500</v>
      </c>
      <c r="N16" s="31">
        <f t="shared" si="5"/>
        <v>30700</v>
      </c>
      <c r="O16" s="33">
        <f t="shared" si="6"/>
        <v>20500</v>
      </c>
      <c r="P16" s="30">
        <v>168800</v>
      </c>
      <c r="Q16" s="31">
        <f t="shared" si="7"/>
        <v>30700</v>
      </c>
      <c r="R16" s="33">
        <f t="shared" si="8"/>
        <v>35800</v>
      </c>
      <c r="S16" s="30">
        <v>184200</v>
      </c>
      <c r="T16" s="31">
        <f t="shared" si="9"/>
        <v>30700</v>
      </c>
      <c r="U16" s="34">
        <f t="shared" si="10"/>
        <v>51200</v>
      </c>
      <c r="V16" s="30">
        <v>204600</v>
      </c>
      <c r="W16" s="31">
        <f t="shared" si="11"/>
        <v>30700</v>
      </c>
      <c r="X16" s="33">
        <f t="shared" si="12"/>
        <v>71600</v>
      </c>
      <c r="Y16" s="30">
        <v>230200</v>
      </c>
      <c r="Z16" s="31">
        <f t="shared" si="13"/>
        <v>30700</v>
      </c>
      <c r="AA16" s="33">
        <f t="shared" si="14"/>
        <v>97200</v>
      </c>
    </row>
    <row r="17" spans="1:27" ht="14" thickBot="1" x14ac:dyDescent="0.2">
      <c r="A17" s="37"/>
      <c r="B17" s="38">
        <v>2</v>
      </c>
      <c r="C17" s="30">
        <v>110200</v>
      </c>
      <c r="D17" s="30">
        <v>121300</v>
      </c>
      <c r="E17" s="31">
        <f t="shared" si="0"/>
        <v>11100</v>
      </c>
      <c r="F17" s="32">
        <v>132300</v>
      </c>
      <c r="G17" s="31">
        <f t="shared" si="1"/>
        <v>22100</v>
      </c>
      <c r="H17" s="32">
        <v>143300</v>
      </c>
      <c r="I17" s="31">
        <f t="shared" si="2"/>
        <v>33100</v>
      </c>
      <c r="J17" s="32">
        <v>154300</v>
      </c>
      <c r="K17" s="31">
        <f t="shared" si="3"/>
        <v>33100</v>
      </c>
      <c r="L17" s="33">
        <f t="shared" si="4"/>
        <v>11000</v>
      </c>
      <c r="M17" s="30">
        <v>165300</v>
      </c>
      <c r="N17" s="31">
        <f t="shared" si="5"/>
        <v>33100</v>
      </c>
      <c r="O17" s="33">
        <f t="shared" si="6"/>
        <v>22000</v>
      </c>
      <c r="P17" s="30">
        <v>181900</v>
      </c>
      <c r="Q17" s="31">
        <f t="shared" si="7"/>
        <v>33100</v>
      </c>
      <c r="R17" s="33">
        <f t="shared" si="8"/>
        <v>38600</v>
      </c>
      <c r="S17" s="30">
        <v>198400</v>
      </c>
      <c r="T17" s="31">
        <f t="shared" si="9"/>
        <v>33100</v>
      </c>
      <c r="U17" s="34">
        <f t="shared" si="10"/>
        <v>55100</v>
      </c>
      <c r="V17" s="30">
        <v>220400</v>
      </c>
      <c r="W17" s="31">
        <f t="shared" si="11"/>
        <v>33100</v>
      </c>
      <c r="X17" s="33">
        <f t="shared" si="12"/>
        <v>77100</v>
      </c>
      <c r="Y17" s="30">
        <v>248000</v>
      </c>
      <c r="Z17" s="31">
        <f t="shared" si="13"/>
        <v>33100</v>
      </c>
      <c r="AA17" s="33">
        <f t="shared" si="14"/>
        <v>104700</v>
      </c>
    </row>
    <row r="18" spans="1:27" ht="14" thickBot="1" x14ac:dyDescent="0.2">
      <c r="A18" s="37"/>
      <c r="B18" s="38">
        <v>3</v>
      </c>
      <c r="C18" s="30">
        <v>118600</v>
      </c>
      <c r="D18" s="30">
        <v>130500</v>
      </c>
      <c r="E18" s="31">
        <f t="shared" si="0"/>
        <v>11900</v>
      </c>
      <c r="F18" s="32">
        <v>142400</v>
      </c>
      <c r="G18" s="31">
        <f t="shared" si="1"/>
        <v>23800</v>
      </c>
      <c r="H18" s="32">
        <v>154200</v>
      </c>
      <c r="I18" s="31">
        <f t="shared" si="2"/>
        <v>35600</v>
      </c>
      <c r="J18" s="32">
        <v>166100</v>
      </c>
      <c r="K18" s="31">
        <f t="shared" si="3"/>
        <v>35600</v>
      </c>
      <c r="L18" s="33">
        <f t="shared" si="4"/>
        <v>11900</v>
      </c>
      <c r="M18" s="30">
        <v>177900</v>
      </c>
      <c r="N18" s="31">
        <f t="shared" si="5"/>
        <v>35600</v>
      </c>
      <c r="O18" s="33">
        <f t="shared" si="6"/>
        <v>23700</v>
      </c>
      <c r="P18" s="30">
        <v>195700</v>
      </c>
      <c r="Q18" s="31">
        <f t="shared" si="7"/>
        <v>35600</v>
      </c>
      <c r="R18" s="33">
        <f t="shared" si="8"/>
        <v>41500</v>
      </c>
      <c r="S18" s="30">
        <v>213500</v>
      </c>
      <c r="T18" s="31">
        <f t="shared" si="9"/>
        <v>35600</v>
      </c>
      <c r="U18" s="34">
        <f t="shared" si="10"/>
        <v>59300</v>
      </c>
      <c r="V18" s="30">
        <v>237200</v>
      </c>
      <c r="W18" s="31">
        <f t="shared" si="11"/>
        <v>35600</v>
      </c>
      <c r="X18" s="33">
        <f t="shared" si="12"/>
        <v>83000</v>
      </c>
      <c r="Y18" s="30">
        <v>266900</v>
      </c>
      <c r="Z18" s="31">
        <f t="shared" si="13"/>
        <v>35600</v>
      </c>
      <c r="AA18" s="33">
        <f t="shared" si="14"/>
        <v>112700</v>
      </c>
    </row>
    <row r="19" spans="1:27" ht="14" thickBot="1" x14ac:dyDescent="0.2">
      <c r="A19" s="37"/>
      <c r="B19" s="38">
        <v>4</v>
      </c>
      <c r="C19" s="30">
        <v>127300</v>
      </c>
      <c r="D19" s="30">
        <v>140100</v>
      </c>
      <c r="E19" s="31">
        <f t="shared" si="0"/>
        <v>12800</v>
      </c>
      <c r="F19" s="32">
        <v>152800</v>
      </c>
      <c r="G19" s="31">
        <f t="shared" si="1"/>
        <v>25500</v>
      </c>
      <c r="H19" s="32">
        <v>165500</v>
      </c>
      <c r="I19" s="31">
        <f t="shared" si="2"/>
        <v>38200</v>
      </c>
      <c r="J19" s="32">
        <v>178300</v>
      </c>
      <c r="K19" s="31">
        <f t="shared" si="3"/>
        <v>38200</v>
      </c>
      <c r="L19" s="33">
        <f t="shared" si="4"/>
        <v>12800</v>
      </c>
      <c r="M19" s="30">
        <v>191000</v>
      </c>
      <c r="N19" s="31">
        <f t="shared" si="5"/>
        <v>38200</v>
      </c>
      <c r="O19" s="33">
        <f t="shared" si="6"/>
        <v>25500</v>
      </c>
      <c r="P19" s="30">
        <v>210100</v>
      </c>
      <c r="Q19" s="31">
        <f t="shared" si="7"/>
        <v>38200</v>
      </c>
      <c r="R19" s="33">
        <f t="shared" si="8"/>
        <v>44600</v>
      </c>
      <c r="S19" s="30">
        <v>229200</v>
      </c>
      <c r="T19" s="31">
        <f t="shared" si="9"/>
        <v>38200</v>
      </c>
      <c r="U19" s="34">
        <f t="shared" si="10"/>
        <v>63700</v>
      </c>
      <c r="V19" s="30">
        <v>254600</v>
      </c>
      <c r="W19" s="31">
        <f t="shared" si="11"/>
        <v>38200</v>
      </c>
      <c r="X19" s="33">
        <f t="shared" si="12"/>
        <v>89100</v>
      </c>
      <c r="Y19" s="30">
        <v>286500</v>
      </c>
      <c r="Z19" s="31">
        <f t="shared" si="13"/>
        <v>38200</v>
      </c>
      <c r="AA19" s="33">
        <f t="shared" si="14"/>
        <v>121000</v>
      </c>
    </row>
    <row r="20" spans="1:27" ht="14" thickBot="1" x14ac:dyDescent="0.2">
      <c r="A20" s="37"/>
      <c r="B20" s="38">
        <v>5</v>
      </c>
      <c r="C20" s="30">
        <v>136700</v>
      </c>
      <c r="D20" s="30">
        <v>150400</v>
      </c>
      <c r="E20" s="31">
        <f t="shared" si="0"/>
        <v>13700</v>
      </c>
      <c r="F20" s="32">
        <v>164100</v>
      </c>
      <c r="G20" s="31">
        <f t="shared" si="1"/>
        <v>27400</v>
      </c>
      <c r="H20" s="32">
        <v>177800</v>
      </c>
      <c r="I20" s="31">
        <f t="shared" si="2"/>
        <v>41100</v>
      </c>
      <c r="J20" s="32">
        <v>191400</v>
      </c>
      <c r="K20" s="31">
        <f t="shared" si="3"/>
        <v>41100</v>
      </c>
      <c r="L20" s="33">
        <f t="shared" si="4"/>
        <v>13600</v>
      </c>
      <c r="M20" s="30">
        <v>205100</v>
      </c>
      <c r="N20" s="31">
        <f t="shared" si="5"/>
        <v>41100</v>
      </c>
      <c r="O20" s="33">
        <f t="shared" si="6"/>
        <v>27300</v>
      </c>
      <c r="P20" s="30">
        <v>225600</v>
      </c>
      <c r="Q20" s="31">
        <f t="shared" si="7"/>
        <v>41100</v>
      </c>
      <c r="R20" s="33">
        <f t="shared" si="8"/>
        <v>47800</v>
      </c>
      <c r="S20" s="30">
        <v>246100</v>
      </c>
      <c r="T20" s="31">
        <f t="shared" si="9"/>
        <v>41100</v>
      </c>
      <c r="U20" s="34">
        <f t="shared" si="10"/>
        <v>68300</v>
      </c>
      <c r="V20" s="30">
        <v>273400</v>
      </c>
      <c r="W20" s="31">
        <f t="shared" si="11"/>
        <v>41100</v>
      </c>
      <c r="X20" s="33">
        <f t="shared" si="12"/>
        <v>95600</v>
      </c>
      <c r="Y20" s="30">
        <v>307600</v>
      </c>
      <c r="Z20" s="31">
        <f t="shared" si="13"/>
        <v>41100</v>
      </c>
      <c r="AA20" s="33">
        <f t="shared" si="14"/>
        <v>129800</v>
      </c>
    </row>
    <row r="21" spans="1:27" ht="14" thickBot="1" x14ac:dyDescent="0.2">
      <c r="A21" s="37"/>
      <c r="B21" s="38">
        <v>6</v>
      </c>
      <c r="C21" s="30">
        <v>147400</v>
      </c>
      <c r="D21" s="30">
        <v>162200</v>
      </c>
      <c r="E21" s="31">
        <f t="shared" si="0"/>
        <v>14800</v>
      </c>
      <c r="F21" s="32">
        <v>176900</v>
      </c>
      <c r="G21" s="31">
        <f t="shared" si="1"/>
        <v>29500</v>
      </c>
      <c r="H21" s="32">
        <v>191700</v>
      </c>
      <c r="I21" s="31">
        <f t="shared" si="2"/>
        <v>44300</v>
      </c>
      <c r="J21" s="32">
        <v>206400</v>
      </c>
      <c r="K21" s="31">
        <f t="shared" si="3"/>
        <v>44300</v>
      </c>
      <c r="L21" s="33">
        <f t="shared" si="4"/>
        <v>14700</v>
      </c>
      <c r="M21" s="30">
        <v>221100</v>
      </c>
      <c r="N21" s="31">
        <f t="shared" si="5"/>
        <v>44300</v>
      </c>
      <c r="O21" s="33">
        <f t="shared" si="6"/>
        <v>29400</v>
      </c>
      <c r="P21" s="30">
        <v>243300</v>
      </c>
      <c r="Q21" s="31">
        <f t="shared" si="7"/>
        <v>44300</v>
      </c>
      <c r="R21" s="33">
        <f t="shared" si="8"/>
        <v>51600</v>
      </c>
      <c r="S21" s="30">
        <v>265400</v>
      </c>
      <c r="T21" s="31">
        <f t="shared" si="9"/>
        <v>44300</v>
      </c>
      <c r="U21" s="34">
        <f t="shared" si="10"/>
        <v>73700</v>
      </c>
      <c r="V21" s="30">
        <v>294800</v>
      </c>
      <c r="W21" s="31">
        <f t="shared" si="11"/>
        <v>44300</v>
      </c>
      <c r="X21" s="33">
        <f t="shared" si="12"/>
        <v>103100</v>
      </c>
      <c r="Y21" s="30">
        <v>331700</v>
      </c>
      <c r="Z21" s="31">
        <f t="shared" si="13"/>
        <v>44300</v>
      </c>
      <c r="AA21" s="33">
        <f t="shared" si="14"/>
        <v>140000</v>
      </c>
    </row>
    <row r="22" spans="1:27" ht="14" thickBot="1" x14ac:dyDescent="0.2">
      <c r="A22" s="37"/>
      <c r="B22" s="38">
        <v>7</v>
      </c>
      <c r="C22" s="30">
        <v>159000</v>
      </c>
      <c r="D22" s="30">
        <v>174900</v>
      </c>
      <c r="E22" s="31">
        <f t="shared" si="0"/>
        <v>15900</v>
      </c>
      <c r="F22" s="32">
        <v>190800</v>
      </c>
      <c r="G22" s="31">
        <f t="shared" si="1"/>
        <v>31800</v>
      </c>
      <c r="H22" s="32">
        <v>206700</v>
      </c>
      <c r="I22" s="31">
        <f t="shared" si="2"/>
        <v>47700</v>
      </c>
      <c r="J22" s="32">
        <v>222600</v>
      </c>
      <c r="K22" s="31">
        <f t="shared" si="3"/>
        <v>47700</v>
      </c>
      <c r="L22" s="33">
        <f t="shared" si="4"/>
        <v>15900</v>
      </c>
      <c r="M22" s="30">
        <v>238500</v>
      </c>
      <c r="N22" s="31">
        <f t="shared" si="5"/>
        <v>47700</v>
      </c>
      <c r="O22" s="33">
        <f t="shared" si="6"/>
        <v>31800</v>
      </c>
      <c r="P22" s="30">
        <v>262400</v>
      </c>
      <c r="Q22" s="31">
        <f t="shared" si="7"/>
        <v>47700</v>
      </c>
      <c r="R22" s="33">
        <f t="shared" si="8"/>
        <v>55700</v>
      </c>
      <c r="S22" s="30">
        <v>286200</v>
      </c>
      <c r="T22" s="31">
        <f t="shared" si="9"/>
        <v>47700</v>
      </c>
      <c r="U22" s="34">
        <f t="shared" si="10"/>
        <v>79500</v>
      </c>
      <c r="V22" s="30">
        <v>318000</v>
      </c>
      <c r="W22" s="31">
        <f t="shared" si="11"/>
        <v>47700</v>
      </c>
      <c r="X22" s="33">
        <f t="shared" si="12"/>
        <v>111300</v>
      </c>
      <c r="Y22" s="30">
        <v>357800</v>
      </c>
      <c r="Z22" s="31">
        <f t="shared" si="13"/>
        <v>47700</v>
      </c>
      <c r="AA22" s="33">
        <f t="shared" si="14"/>
        <v>151100</v>
      </c>
    </row>
    <row r="23" spans="1:27" ht="14" thickBot="1" x14ac:dyDescent="0.2">
      <c r="A23" s="41"/>
      <c r="B23" s="42">
        <v>8</v>
      </c>
      <c r="C23" s="30">
        <v>172200</v>
      </c>
      <c r="D23" s="30">
        <v>189500</v>
      </c>
      <c r="E23" s="31">
        <f t="shared" si="0"/>
        <v>17300</v>
      </c>
      <c r="F23" s="32">
        <v>206700</v>
      </c>
      <c r="G23" s="31">
        <f t="shared" si="1"/>
        <v>34500</v>
      </c>
      <c r="H23" s="32">
        <v>223900</v>
      </c>
      <c r="I23" s="31">
        <f t="shared" si="2"/>
        <v>51700</v>
      </c>
      <c r="J23" s="32">
        <v>241100</v>
      </c>
      <c r="K23" s="31">
        <f t="shared" si="3"/>
        <v>51700</v>
      </c>
      <c r="L23" s="33">
        <f t="shared" si="4"/>
        <v>17200</v>
      </c>
      <c r="M23" s="30">
        <v>258300</v>
      </c>
      <c r="N23" s="31">
        <f t="shared" si="5"/>
        <v>51700</v>
      </c>
      <c r="O23" s="33">
        <f t="shared" si="6"/>
        <v>34400</v>
      </c>
      <c r="P23" s="30">
        <v>284200</v>
      </c>
      <c r="Q23" s="31">
        <f t="shared" si="7"/>
        <v>51700</v>
      </c>
      <c r="R23" s="33">
        <f t="shared" si="8"/>
        <v>60300</v>
      </c>
      <c r="S23" s="30">
        <v>310000</v>
      </c>
      <c r="T23" s="31">
        <f t="shared" si="9"/>
        <v>51700</v>
      </c>
      <c r="U23" s="34">
        <f t="shared" si="10"/>
        <v>86100</v>
      </c>
      <c r="V23" s="30">
        <v>334400</v>
      </c>
      <c r="W23" s="31">
        <f t="shared" si="11"/>
        <v>51700</v>
      </c>
      <c r="X23" s="33">
        <f t="shared" si="12"/>
        <v>110500</v>
      </c>
      <c r="Y23" s="30">
        <v>387500</v>
      </c>
      <c r="Z23" s="31">
        <f t="shared" si="13"/>
        <v>51700</v>
      </c>
      <c r="AA23" s="33">
        <f t="shared" si="14"/>
        <v>163600</v>
      </c>
    </row>
    <row r="24" spans="1:27" ht="14" thickBot="1" x14ac:dyDescent="0.2">
      <c r="A24" s="43"/>
      <c r="B24" s="44">
        <v>9</v>
      </c>
      <c r="C24" s="30">
        <v>186600</v>
      </c>
      <c r="D24" s="30">
        <v>205300</v>
      </c>
      <c r="E24" s="31">
        <f t="shared" si="0"/>
        <v>18700</v>
      </c>
      <c r="F24" s="32">
        <v>224000</v>
      </c>
      <c r="G24" s="31">
        <f t="shared" si="1"/>
        <v>37400</v>
      </c>
      <c r="H24" s="32">
        <v>242600</v>
      </c>
      <c r="I24" s="31">
        <f t="shared" si="2"/>
        <v>56000</v>
      </c>
      <c r="J24" s="32">
        <v>261300</v>
      </c>
      <c r="K24" s="31">
        <f t="shared" si="3"/>
        <v>56000</v>
      </c>
      <c r="L24" s="33">
        <f>J24-H24</f>
        <v>18700</v>
      </c>
      <c r="M24" s="30">
        <v>279900</v>
      </c>
      <c r="N24" s="31">
        <f t="shared" si="5"/>
        <v>56000</v>
      </c>
      <c r="O24" s="33">
        <f t="shared" si="6"/>
        <v>37300</v>
      </c>
      <c r="P24" s="30">
        <v>307900</v>
      </c>
      <c r="Q24" s="31">
        <f t="shared" si="7"/>
        <v>56000</v>
      </c>
      <c r="R24" s="33">
        <f t="shared" si="8"/>
        <v>65300</v>
      </c>
      <c r="S24" s="30">
        <v>335900</v>
      </c>
      <c r="T24" s="31">
        <f t="shared" si="9"/>
        <v>56000</v>
      </c>
      <c r="U24" s="34">
        <f t="shared" si="10"/>
        <v>93300</v>
      </c>
      <c r="V24" s="30">
        <v>373200</v>
      </c>
      <c r="W24" s="31">
        <f t="shared" si="11"/>
        <v>56000</v>
      </c>
      <c r="X24" s="33">
        <f t="shared" si="12"/>
        <v>130600</v>
      </c>
      <c r="Y24" s="30">
        <v>419900</v>
      </c>
      <c r="Z24" s="31">
        <f t="shared" si="13"/>
        <v>56000</v>
      </c>
      <c r="AA24" s="33">
        <f t="shared" si="14"/>
        <v>177300</v>
      </c>
    </row>
    <row r="25" spans="1:27" s="48" customFormat="1" ht="14" thickBot="1" x14ac:dyDescent="0.2">
      <c r="A25" s="45" t="s">
        <v>21</v>
      </c>
      <c r="B25" s="46" t="s">
        <v>22</v>
      </c>
      <c r="C25" s="47">
        <v>195900</v>
      </c>
      <c r="D25" s="47">
        <v>215500</v>
      </c>
      <c r="E25" s="47">
        <f t="shared" si="0"/>
        <v>19600</v>
      </c>
      <c r="F25" s="47">
        <v>235100</v>
      </c>
      <c r="G25" s="47">
        <f t="shared" si="1"/>
        <v>39200</v>
      </c>
      <c r="H25" s="47">
        <v>254700</v>
      </c>
      <c r="I25" s="47">
        <f t="shared" si="2"/>
        <v>58800</v>
      </c>
      <c r="J25" s="47">
        <v>274300</v>
      </c>
      <c r="K25" s="47">
        <f t="shared" si="3"/>
        <v>58800</v>
      </c>
      <c r="L25" s="47">
        <f t="shared" si="4"/>
        <v>19600</v>
      </c>
      <c r="M25" s="47">
        <v>293300</v>
      </c>
      <c r="N25" s="47">
        <f t="shared" si="5"/>
        <v>58800</v>
      </c>
      <c r="O25" s="47">
        <f t="shared" si="6"/>
        <v>38600</v>
      </c>
      <c r="P25" s="47">
        <v>323200</v>
      </c>
      <c r="Q25" s="47">
        <f t="shared" si="7"/>
        <v>58800</v>
      </c>
      <c r="R25" s="47">
        <f t="shared" si="8"/>
        <v>68500</v>
      </c>
      <c r="S25" s="47">
        <v>352600</v>
      </c>
      <c r="T25" s="47">
        <f t="shared" si="9"/>
        <v>58800</v>
      </c>
      <c r="U25" s="34">
        <f t="shared" si="10"/>
        <v>97900</v>
      </c>
      <c r="V25" s="47">
        <v>391800</v>
      </c>
      <c r="W25" s="47">
        <f t="shared" si="11"/>
        <v>58800</v>
      </c>
      <c r="X25" s="33">
        <f t="shared" si="12"/>
        <v>137100</v>
      </c>
      <c r="Y25" s="47">
        <v>440800</v>
      </c>
      <c r="Z25" s="47">
        <f t="shared" si="13"/>
        <v>58800</v>
      </c>
      <c r="AA25" s="33">
        <f t="shared" si="14"/>
        <v>186100</v>
      </c>
    </row>
    <row r="26" spans="1:27" ht="14" thickBot="1" x14ac:dyDescent="0.2"/>
    <row r="27" spans="1:27" ht="14" thickBot="1" x14ac:dyDescent="0.2">
      <c r="D27" s="49" t="s">
        <v>23</v>
      </c>
      <c r="E27" s="50"/>
      <c r="F27" s="50"/>
      <c r="G27" s="50"/>
      <c r="H27" s="50"/>
      <c r="I27" s="50"/>
      <c r="J27" s="50"/>
      <c r="K27" s="51"/>
      <c r="L27" s="52"/>
      <c r="M27" s="50" t="s">
        <v>24</v>
      </c>
      <c r="N27" s="50"/>
      <c r="O27" s="50"/>
      <c r="P27" s="53"/>
      <c r="Q27" s="50"/>
      <c r="R27" s="50"/>
      <c r="S27" s="52"/>
    </row>
    <row r="28" spans="1:27" x14ac:dyDescent="0.15">
      <c r="A28" s="54"/>
      <c r="B28" s="54"/>
      <c r="C28" s="55" t="s">
        <v>25</v>
      </c>
      <c r="D28" s="56" t="s">
        <v>26</v>
      </c>
      <c r="E28" s="57" t="s">
        <v>26</v>
      </c>
      <c r="F28" s="57" t="s">
        <v>26</v>
      </c>
      <c r="G28" s="57" t="s">
        <v>26</v>
      </c>
      <c r="H28" s="57" t="s">
        <v>26</v>
      </c>
      <c r="I28" s="57" t="s">
        <v>26</v>
      </c>
      <c r="J28" s="58" t="s">
        <v>26</v>
      </c>
      <c r="K28" s="57" t="s">
        <v>26</v>
      </c>
      <c r="L28" s="59" t="s">
        <v>26</v>
      </c>
      <c r="M28" s="58" t="s">
        <v>26</v>
      </c>
      <c r="N28" s="58" t="s">
        <v>26</v>
      </c>
      <c r="O28" s="58" t="s">
        <v>26</v>
      </c>
      <c r="P28" s="57" t="s">
        <v>26</v>
      </c>
      <c r="Q28" s="57" t="s">
        <v>26</v>
      </c>
      <c r="R28" s="59" t="s">
        <v>26</v>
      </c>
      <c r="S28" s="60"/>
    </row>
    <row r="29" spans="1:27" ht="14" thickBot="1" x14ac:dyDescent="0.2">
      <c r="A29" s="61" t="s">
        <v>27</v>
      </c>
      <c r="B29" s="13" t="s">
        <v>28</v>
      </c>
      <c r="C29" s="14" t="s">
        <v>26</v>
      </c>
      <c r="D29" s="62">
        <v>1</v>
      </c>
      <c r="E29" s="20">
        <v>2</v>
      </c>
      <c r="F29" s="20">
        <v>3</v>
      </c>
      <c r="G29" s="20">
        <v>4</v>
      </c>
      <c r="H29" s="20">
        <v>5</v>
      </c>
      <c r="I29" s="20">
        <v>6</v>
      </c>
      <c r="J29" s="20">
        <v>7</v>
      </c>
      <c r="K29" s="17">
        <v>8</v>
      </c>
      <c r="L29" s="16">
        <v>9</v>
      </c>
      <c r="M29" s="63">
        <v>4</v>
      </c>
      <c r="N29" s="64">
        <v>5</v>
      </c>
      <c r="O29" s="64">
        <v>6</v>
      </c>
      <c r="P29" s="63">
        <v>7</v>
      </c>
      <c r="Q29" s="63">
        <v>8</v>
      </c>
      <c r="R29" s="21">
        <v>9</v>
      </c>
      <c r="S29" s="65"/>
    </row>
    <row r="30" spans="1:27" ht="14" thickBot="1" x14ac:dyDescent="0.2">
      <c r="A30" s="66" t="s">
        <v>16</v>
      </c>
      <c r="B30" s="28" t="s">
        <v>17</v>
      </c>
      <c r="C30" s="67">
        <f>C4</f>
        <v>60300</v>
      </c>
      <c r="D30" s="68">
        <f>E4</f>
        <v>6100</v>
      </c>
      <c r="E30" s="68">
        <f>G4</f>
        <v>12100</v>
      </c>
      <c r="F30" s="68">
        <f>I4</f>
        <v>18100</v>
      </c>
      <c r="G30" s="68">
        <f>K4</f>
        <v>18100</v>
      </c>
      <c r="H30" s="68">
        <f>N4</f>
        <v>18100</v>
      </c>
      <c r="I30" s="68">
        <f>Q4</f>
        <v>18100</v>
      </c>
      <c r="J30" s="69">
        <f>T4</f>
        <v>18100</v>
      </c>
      <c r="K30" s="68">
        <f>W4</f>
        <v>18100</v>
      </c>
      <c r="L30" s="70">
        <f>Z4</f>
        <v>18100</v>
      </c>
      <c r="M30" s="71">
        <f>L4</f>
        <v>6100</v>
      </c>
      <c r="N30" s="71">
        <f>O4</f>
        <v>12100</v>
      </c>
      <c r="O30" s="72">
        <f>R4</f>
        <v>21100</v>
      </c>
      <c r="P30" s="73">
        <f>U4</f>
        <v>30200</v>
      </c>
      <c r="Q30" s="72">
        <f>X4</f>
        <v>42200</v>
      </c>
      <c r="R30" s="74">
        <f>AA4</f>
        <v>57300</v>
      </c>
      <c r="S30" s="75"/>
    </row>
    <row r="31" spans="1:27" x14ac:dyDescent="0.15">
      <c r="A31" t="s">
        <v>29</v>
      </c>
      <c r="B31">
        <f>[1]OnScaleCalc!H33</f>
        <v>0</v>
      </c>
      <c r="D31">
        <f>IF(Instr_curr_Scale=1,IF(Instr_curr_Step&lt;&gt;0,LOOKUP(Instr_curr_Step,InstrSteps,HST_I1),0),0)</f>
        <v>0</v>
      </c>
      <c r="E31">
        <f>IF(Instr_curr_Scale=2,IF(Instr_curr_Step&lt;&gt;0,LOOKUP(Instr_curr_Step,InstrSteps,HST_I2),0),0)</f>
        <v>0</v>
      </c>
      <c r="F31">
        <f>IF(Instr_curr_Scale=3,IF(Instr_curr_Step&lt;&gt;0,LOOKUP(Instr_curr_Step,InstrSteps,HST_I3),0),0)</f>
        <v>0</v>
      </c>
      <c r="G31">
        <f>IF(Instr_curr_Scale=4,IF(Instr_curr_Step&lt;&gt;0,LOOKUP(Instr_curr_Step,InstrSteps,HST_I4),0),0)</f>
        <v>0</v>
      </c>
      <c r="H31">
        <f>IF(Instr_curr_Scale=5,IF(Instr_curr_Step&lt;&gt;0,LOOKUP(Instr_curr_Step,InstrSteps,HST_I5),0),0)</f>
        <v>0</v>
      </c>
      <c r="I31">
        <f>IF(Instr_curr_Scale=6,IF(Instr_curr_Step&lt;&gt;0,LOOKUP(Instr_curr_Step,InstrSteps,HST_I6),0),0)</f>
        <v>0</v>
      </c>
      <c r="J31">
        <f>IF(Instr_curr_Scale=7,IF(Instr_curr_Step&lt;&gt;0,LOOKUP(Instr_curr_Step,InstrSteps,HST_I7),0),0)</f>
        <v>0</v>
      </c>
      <c r="K31">
        <f>IF(Instr_curr_Scale=8,IF(Instr_curr_Step&lt;&gt;0,LOOKUP(Instr_curr_Step,InstrSteps,K30),0),0)</f>
        <v>0</v>
      </c>
      <c r="L31">
        <f>IF(Instr_curr_Scale=9,IF(Instr_curr_Step&lt;&gt;0,LOOKUP(Instr_curr_Step,InstrSteps,L30),0),0)</f>
        <v>0</v>
      </c>
      <c r="M31">
        <f>IF(Instr_curr_Scale=4,IF(Instr_curr_Step&lt;&gt;0,LOOKUP(Instr_curr_Step,InstrSteps,M30),0),0)</f>
        <v>0</v>
      </c>
      <c r="N31">
        <f>IF(Instr_curr_Scale=5,IF(Instr_curr_Step&lt;&gt;0,LOOKUP(Instr_curr_Step,InstrSteps,N30),0),0)</f>
        <v>0</v>
      </c>
      <c r="O31">
        <f>IF(Instr_curr_Scale=6,IF(Instr_curr_Step&lt;&gt;0,LOOKUP(Instr_curr_Step,InstrSteps,O30),0),0)</f>
        <v>0</v>
      </c>
      <c r="P31">
        <f>IF(Instr_curr_Scale=7,IF(Instr_curr_Step&lt;&gt;0,LOOKUP(Instr_curr_Step,InstrSteps,P30),0),0)</f>
        <v>0</v>
      </c>
      <c r="Q31">
        <f>IF(Instr_curr_Scale=8,IF(Instr_curr_Step&lt;&gt;0,LOOKUP(Instr_curr_Step,InstrSteps,Q30),0),0)</f>
        <v>0</v>
      </c>
      <c r="R31">
        <f>IF(Instr_curr_Scale=9,IF(Instr_curr_Step&lt;&gt;0,LOOKUP(Instr_curr_Step,InstrSteps,R30),0),0)</f>
        <v>0</v>
      </c>
    </row>
    <row r="32" spans="1:27" x14ac:dyDescent="0.15">
      <c r="A32" t="s">
        <v>30</v>
      </c>
      <c r="B32">
        <f>IF(AND(Associate="",Prof="",Assistant=""),Scale,0)</f>
        <v>0</v>
      </c>
    </row>
    <row r="33" spans="1:19" ht="14" thickBot="1" x14ac:dyDescent="0.2">
      <c r="A33" s="76" t="s">
        <v>31</v>
      </c>
      <c r="C33" s="77" t="s">
        <v>32</v>
      </c>
      <c r="D33" s="78">
        <v>1</v>
      </c>
      <c r="E33" s="78">
        <v>2</v>
      </c>
      <c r="F33" s="78">
        <v>3</v>
      </c>
      <c r="G33" s="78">
        <v>4</v>
      </c>
      <c r="H33" s="78">
        <v>5</v>
      </c>
      <c r="I33" s="78">
        <v>6</v>
      </c>
      <c r="J33" s="78">
        <v>7</v>
      </c>
      <c r="K33" s="78">
        <v>8</v>
      </c>
      <c r="L33" s="16">
        <v>9</v>
      </c>
      <c r="M33" s="79">
        <v>4</v>
      </c>
      <c r="N33" s="79">
        <v>5</v>
      </c>
      <c r="O33" s="79">
        <v>6</v>
      </c>
      <c r="P33" s="79">
        <v>7</v>
      </c>
      <c r="Q33" s="79">
        <v>8</v>
      </c>
      <c r="R33" s="18">
        <v>9</v>
      </c>
    </row>
    <row r="34" spans="1:19" x14ac:dyDescent="0.15">
      <c r="A34" s="80" t="s">
        <v>18</v>
      </c>
      <c r="B34" s="36">
        <v>1</v>
      </c>
      <c r="C34" s="81">
        <f t="shared" ref="C34:C39" si="15">C5</f>
        <v>70000</v>
      </c>
      <c r="D34" s="82">
        <f t="shared" ref="D34:D39" si="16">E5</f>
        <v>7000</v>
      </c>
      <c r="E34" s="82">
        <f t="shared" ref="E34:E39" si="17">G5</f>
        <v>14000</v>
      </c>
      <c r="F34" s="82">
        <f t="shared" ref="F34:F39" si="18">I5</f>
        <v>21000</v>
      </c>
      <c r="G34" s="82">
        <f t="shared" ref="G34:G39" si="19">K5</f>
        <v>21000</v>
      </c>
      <c r="H34" s="82">
        <f t="shared" ref="H34:H39" si="20">N5</f>
        <v>21000</v>
      </c>
      <c r="I34" s="82">
        <f t="shared" ref="I34:I39" si="21">Q5</f>
        <v>21000</v>
      </c>
      <c r="J34" s="83">
        <f t="shared" ref="J34:J39" si="22">T5</f>
        <v>21000</v>
      </c>
      <c r="K34" s="82">
        <f t="shared" ref="K34:K39" si="23">W5</f>
        <v>21000</v>
      </c>
      <c r="L34" s="84">
        <f t="shared" ref="L34:L39" si="24">Z5</f>
        <v>21000</v>
      </c>
      <c r="M34" s="85">
        <f t="shared" ref="M34:M39" si="25">L5</f>
        <v>7000</v>
      </c>
      <c r="N34" s="86">
        <f t="shared" ref="N34:N39" si="26">O5</f>
        <v>14000</v>
      </c>
      <c r="O34" s="86">
        <f t="shared" ref="O34:O39" si="27">R5</f>
        <v>24500</v>
      </c>
      <c r="P34" s="86">
        <f t="shared" ref="P34:P39" si="28">U5</f>
        <v>35000</v>
      </c>
      <c r="Q34" s="86">
        <f t="shared" ref="Q34:Q39" si="29">X5</f>
        <v>49000</v>
      </c>
      <c r="R34" s="87">
        <f t="shared" ref="R34:R39" si="30">AA5</f>
        <v>66500</v>
      </c>
      <c r="S34" s="88"/>
    </row>
    <row r="35" spans="1:19" x14ac:dyDescent="0.15">
      <c r="A35" s="89"/>
      <c r="B35" s="38">
        <v>2</v>
      </c>
      <c r="C35" s="90">
        <f t="shared" si="15"/>
        <v>74300</v>
      </c>
      <c r="D35" s="91">
        <f t="shared" si="16"/>
        <v>7500</v>
      </c>
      <c r="E35" s="91">
        <f t="shared" si="17"/>
        <v>14900</v>
      </c>
      <c r="F35" s="91">
        <f t="shared" si="18"/>
        <v>22300</v>
      </c>
      <c r="G35" s="91">
        <f t="shared" si="19"/>
        <v>22300</v>
      </c>
      <c r="H35" s="91">
        <f t="shared" si="20"/>
        <v>22300</v>
      </c>
      <c r="I35" s="91">
        <f t="shared" si="21"/>
        <v>22300</v>
      </c>
      <c r="J35" s="92">
        <f t="shared" si="22"/>
        <v>22300</v>
      </c>
      <c r="K35" s="91">
        <f t="shared" si="23"/>
        <v>22300</v>
      </c>
      <c r="L35" s="93">
        <f t="shared" si="24"/>
        <v>22300</v>
      </c>
      <c r="M35" s="94">
        <f t="shared" si="25"/>
        <v>7500</v>
      </c>
      <c r="N35" s="95">
        <f t="shared" si="26"/>
        <v>14900</v>
      </c>
      <c r="O35" s="95">
        <f t="shared" si="27"/>
        <v>26000</v>
      </c>
      <c r="P35" s="95">
        <f t="shared" si="28"/>
        <v>37200</v>
      </c>
      <c r="Q35" s="95">
        <f t="shared" si="29"/>
        <v>52000</v>
      </c>
      <c r="R35" s="96">
        <f t="shared" si="30"/>
        <v>70600</v>
      </c>
      <c r="S35" s="97"/>
    </row>
    <row r="36" spans="1:19" x14ac:dyDescent="0.15">
      <c r="A36" s="89"/>
      <c r="B36" s="38">
        <v>3</v>
      </c>
      <c r="C36" s="90">
        <f t="shared" si="15"/>
        <v>78300</v>
      </c>
      <c r="D36" s="91">
        <f t="shared" si="16"/>
        <v>7900</v>
      </c>
      <c r="E36" s="91">
        <f t="shared" si="17"/>
        <v>15700</v>
      </c>
      <c r="F36" s="91">
        <f t="shared" si="18"/>
        <v>23500</v>
      </c>
      <c r="G36" s="91">
        <f t="shared" si="19"/>
        <v>23500</v>
      </c>
      <c r="H36" s="91">
        <f t="shared" si="20"/>
        <v>23500</v>
      </c>
      <c r="I36" s="91">
        <f t="shared" si="21"/>
        <v>23500</v>
      </c>
      <c r="J36" s="92">
        <f t="shared" si="22"/>
        <v>23500</v>
      </c>
      <c r="K36" s="91">
        <f t="shared" si="23"/>
        <v>23500</v>
      </c>
      <c r="L36" s="93">
        <f t="shared" si="24"/>
        <v>23500</v>
      </c>
      <c r="M36" s="94">
        <f t="shared" si="25"/>
        <v>7900</v>
      </c>
      <c r="N36" s="95">
        <f t="shared" si="26"/>
        <v>15700</v>
      </c>
      <c r="O36" s="95">
        <f t="shared" si="27"/>
        <v>27400</v>
      </c>
      <c r="P36" s="95">
        <f t="shared" si="28"/>
        <v>39200</v>
      </c>
      <c r="Q36" s="95">
        <f t="shared" si="29"/>
        <v>54800</v>
      </c>
      <c r="R36" s="96">
        <f t="shared" si="30"/>
        <v>74400</v>
      </c>
      <c r="S36" s="97"/>
    </row>
    <row r="37" spans="1:19" x14ac:dyDescent="0.15">
      <c r="A37" s="89"/>
      <c r="B37" s="38">
        <v>4</v>
      </c>
      <c r="C37" s="90">
        <f t="shared" si="15"/>
        <v>82800</v>
      </c>
      <c r="D37" s="91">
        <f t="shared" si="16"/>
        <v>8300</v>
      </c>
      <c r="E37" s="91">
        <f t="shared" si="17"/>
        <v>16600</v>
      </c>
      <c r="F37" s="91">
        <f t="shared" si="18"/>
        <v>24900</v>
      </c>
      <c r="G37" s="91">
        <f t="shared" si="19"/>
        <v>24900</v>
      </c>
      <c r="H37" s="91">
        <f t="shared" si="20"/>
        <v>24900</v>
      </c>
      <c r="I37" s="91">
        <f t="shared" si="21"/>
        <v>24900</v>
      </c>
      <c r="J37" s="92">
        <f t="shared" si="22"/>
        <v>24900</v>
      </c>
      <c r="K37" s="91">
        <f t="shared" si="23"/>
        <v>24900</v>
      </c>
      <c r="L37" s="93">
        <f t="shared" si="24"/>
        <v>24900</v>
      </c>
      <c r="M37" s="94">
        <f t="shared" si="25"/>
        <v>8300</v>
      </c>
      <c r="N37" s="95">
        <f t="shared" si="26"/>
        <v>16500</v>
      </c>
      <c r="O37" s="95">
        <f t="shared" si="27"/>
        <v>29000</v>
      </c>
      <c r="P37" s="95">
        <f t="shared" si="28"/>
        <v>41400</v>
      </c>
      <c r="Q37" s="95">
        <f t="shared" si="29"/>
        <v>57900</v>
      </c>
      <c r="R37" s="96">
        <f t="shared" si="30"/>
        <v>78600</v>
      </c>
      <c r="S37" s="97"/>
    </row>
    <row r="38" spans="1:19" x14ac:dyDescent="0.15">
      <c r="A38" s="89"/>
      <c r="B38" s="38">
        <v>5</v>
      </c>
      <c r="C38" s="90">
        <f t="shared" si="15"/>
        <v>87000</v>
      </c>
      <c r="D38" s="91">
        <f t="shared" si="16"/>
        <v>8700</v>
      </c>
      <c r="E38" s="91">
        <f t="shared" si="17"/>
        <v>17400</v>
      </c>
      <c r="F38" s="91">
        <f t="shared" si="18"/>
        <v>26100</v>
      </c>
      <c r="G38" s="91">
        <f t="shared" si="19"/>
        <v>26100</v>
      </c>
      <c r="H38" s="91">
        <f t="shared" si="20"/>
        <v>26100</v>
      </c>
      <c r="I38" s="91">
        <f t="shared" si="21"/>
        <v>26100</v>
      </c>
      <c r="J38" s="92">
        <f t="shared" si="22"/>
        <v>26100</v>
      </c>
      <c r="K38" s="91">
        <f t="shared" si="23"/>
        <v>26100</v>
      </c>
      <c r="L38" s="93">
        <f t="shared" si="24"/>
        <v>26100</v>
      </c>
      <c r="M38" s="94">
        <f t="shared" si="25"/>
        <v>8700</v>
      </c>
      <c r="N38" s="95">
        <f t="shared" si="26"/>
        <v>17400</v>
      </c>
      <c r="O38" s="95">
        <f t="shared" si="27"/>
        <v>30500</v>
      </c>
      <c r="P38" s="95">
        <f t="shared" si="28"/>
        <v>43500</v>
      </c>
      <c r="Q38" s="95">
        <f t="shared" si="29"/>
        <v>60900</v>
      </c>
      <c r="R38" s="96">
        <f t="shared" si="30"/>
        <v>82700</v>
      </c>
      <c r="S38" s="97"/>
    </row>
    <row r="39" spans="1:19" ht="14" thickBot="1" x14ac:dyDescent="0.2">
      <c r="A39" s="98"/>
      <c r="B39" s="40">
        <v>6</v>
      </c>
      <c r="C39" s="99">
        <f t="shared" si="15"/>
        <v>91600</v>
      </c>
      <c r="D39" s="100">
        <f t="shared" si="16"/>
        <v>9200</v>
      </c>
      <c r="E39" s="100">
        <f t="shared" si="17"/>
        <v>18400</v>
      </c>
      <c r="F39" s="100">
        <f t="shared" si="18"/>
        <v>27500</v>
      </c>
      <c r="G39" s="100">
        <f t="shared" si="19"/>
        <v>27500</v>
      </c>
      <c r="H39" s="100">
        <f t="shared" si="20"/>
        <v>27500</v>
      </c>
      <c r="I39" s="100">
        <f t="shared" si="21"/>
        <v>27500</v>
      </c>
      <c r="J39" s="101">
        <f t="shared" si="22"/>
        <v>27500</v>
      </c>
      <c r="K39" s="100">
        <f t="shared" si="23"/>
        <v>27500</v>
      </c>
      <c r="L39" s="102">
        <f t="shared" si="24"/>
        <v>27500</v>
      </c>
      <c r="M39" s="103">
        <f t="shared" si="25"/>
        <v>9200</v>
      </c>
      <c r="N39" s="104">
        <f t="shared" si="26"/>
        <v>18300</v>
      </c>
      <c r="O39" s="104">
        <f t="shared" si="27"/>
        <v>32100</v>
      </c>
      <c r="P39" s="104">
        <f t="shared" si="28"/>
        <v>45800</v>
      </c>
      <c r="Q39" s="104">
        <f t="shared" si="29"/>
        <v>64100</v>
      </c>
      <c r="R39" s="105">
        <f t="shared" si="30"/>
        <v>87000</v>
      </c>
      <c r="S39" s="44"/>
    </row>
    <row r="40" spans="1:19" x14ac:dyDescent="0.15">
      <c r="D40">
        <f>IF(Asst_curr_scale=1,IF(Asst_curr_step&lt;&gt;0,LOOKUP(Asst_curr_step,AsstSteps,_HST1),0),0)</f>
        <v>0</v>
      </c>
      <c r="E40">
        <f>IF(Asst_curr_scale=2,IF(Asst_curr_step&lt;&gt;0,LOOKUP(Asst_curr_step,AsstSteps,_HST2),0),0)</f>
        <v>0</v>
      </c>
      <c r="F40">
        <f>IF(Asst_curr_scale=3,IF(Asst_curr_step&lt;&gt;0,LOOKUP(Asst_curr_step,AsstSteps,_HST3),0),0)</f>
        <v>0</v>
      </c>
      <c r="G40">
        <f>IF(Asst_curr_scale=4,IF(Asst_curr_step&lt;&gt;0,LOOKUP(Asst_curr_step,AsstSteps,_HST4),0),0)</f>
        <v>0</v>
      </c>
      <c r="H40">
        <f>IF(Asst_curr_scale=5,IF(Asst_curr_step&lt;&gt;0,LOOKUP(Asst_curr_step,AsstSteps,_HST5),0),0)</f>
        <v>0</v>
      </c>
      <c r="I40">
        <f>IF(Asst_curr_scale=6,IF(Asst_curr_step&lt;&gt;0,LOOKUP(Asst_curr_step,AsstSteps,_HST6),0),0)</f>
        <v>0</v>
      </c>
      <c r="J40">
        <f>IF(Asst_curr_scale=7,IF(Asst_curr_step&lt;&gt;0,LOOKUP(Asst_curr_step,AsstSteps,_HST7),0),0)</f>
        <v>0</v>
      </c>
      <c r="K40">
        <f>IF(Asst_curr_scale=8,IF(Asst_curr_step&lt;&gt;0,LOOKUP(Asst_curr_step,AsstSteps,K34:K39),0),0)</f>
        <v>0</v>
      </c>
      <c r="L40">
        <f>IF(Asst_curr_scale=9,IF(Asst_curr_step&lt;&gt;0,LOOKUP(Asst_curr_step,AsstSteps,L34:L39),0),0)</f>
        <v>0</v>
      </c>
      <c r="M40">
        <f>IF(Asst_curr_scale=4,IF(Asst_curr_step&lt;&gt;0,LOOKUP(Asst_curr_step,AsstSteps,M34:M39),0),0)</f>
        <v>0</v>
      </c>
      <c r="N40">
        <f>IF(Asst_curr_scale=5,IF(Asst_curr_step&lt;&gt;0,LOOKUP(Asst_curr_step,AsstSteps,N34:N39),0),0)</f>
        <v>0</v>
      </c>
      <c r="O40">
        <f>IF(Asst_curr_scale=6,IF(Asst_curr_step&lt;&gt;0,LOOKUP(Asst_curr_step,AsstSteps,O34:O39),0),0)</f>
        <v>0</v>
      </c>
      <c r="P40">
        <f>IF(Asst_curr_scale=7,IF(Asst_curr_step&lt;&gt;0,LOOKUP(Asst_curr_step,AsstSteps,P34:P39),0),0)</f>
        <v>0</v>
      </c>
      <c r="Q40">
        <f>IF(Asst_curr_scale=8,IF(Asst_curr_step&lt;&gt;0,LOOKUP(Asst_curr_step,AsstSteps,Q34:Q39),0),0)</f>
        <v>0</v>
      </c>
      <c r="R40">
        <f>IF(Asst_curr_scale=9,IF(Asst_curr_step&lt;&gt;0,LOOKUP(Asst_curr_step,AsstSteps,R34:R39),0),0)</f>
        <v>0</v>
      </c>
    </row>
    <row r="41" spans="1:19" x14ac:dyDescent="0.15">
      <c r="A41" t="s">
        <v>29</v>
      </c>
      <c r="B41">
        <f>[1]OnScaleCalc!H34</f>
        <v>0</v>
      </c>
    </row>
    <row r="42" spans="1:19" x14ac:dyDescent="0.15">
      <c r="A42" t="s">
        <v>33</v>
      </c>
      <c r="B42">
        <f>IF(AND(Associate="",Prof="",Instructor=""),Scale,0)</f>
        <v>0</v>
      </c>
    </row>
    <row r="45" spans="1:19" ht="14" thickBot="1" x14ac:dyDescent="0.2">
      <c r="A45" s="76" t="s">
        <v>31</v>
      </c>
      <c r="C45" s="77" t="s">
        <v>32</v>
      </c>
      <c r="D45" s="78">
        <v>1</v>
      </c>
      <c r="E45" s="78">
        <v>2</v>
      </c>
      <c r="F45" s="78">
        <v>3</v>
      </c>
      <c r="G45" s="78">
        <v>4</v>
      </c>
      <c r="H45" s="78">
        <v>5</v>
      </c>
      <c r="I45" s="78">
        <v>6</v>
      </c>
      <c r="J45" s="78">
        <v>7</v>
      </c>
      <c r="K45" s="78">
        <v>8</v>
      </c>
      <c r="L45" s="16">
        <v>9</v>
      </c>
      <c r="M45" s="79">
        <v>4</v>
      </c>
      <c r="N45" s="79">
        <v>5</v>
      </c>
      <c r="O45" s="79">
        <v>6</v>
      </c>
      <c r="P45" s="79">
        <v>7</v>
      </c>
      <c r="Q45" s="79">
        <v>8</v>
      </c>
      <c r="R45" s="79">
        <v>9</v>
      </c>
    </row>
    <row r="46" spans="1:19" x14ac:dyDescent="0.15">
      <c r="A46" s="80" t="s">
        <v>19</v>
      </c>
      <c r="B46" s="36">
        <v>1</v>
      </c>
      <c r="C46" s="81">
        <f>C11</f>
        <v>87100</v>
      </c>
      <c r="D46" s="82">
        <f>E11</f>
        <v>8800</v>
      </c>
      <c r="E46" s="82">
        <f>G11</f>
        <v>17500</v>
      </c>
      <c r="F46" s="82">
        <f>I11</f>
        <v>26200</v>
      </c>
      <c r="G46" s="82">
        <f>K11</f>
        <v>26200</v>
      </c>
      <c r="H46" s="82">
        <f>N11</f>
        <v>26200</v>
      </c>
      <c r="I46" s="106">
        <f>Q11</f>
        <v>26200</v>
      </c>
      <c r="J46" s="82">
        <f>T11</f>
        <v>26200</v>
      </c>
      <c r="K46" s="82">
        <f>W11</f>
        <v>26200</v>
      </c>
      <c r="L46" s="84">
        <f>Z11</f>
        <v>26200</v>
      </c>
      <c r="M46" s="85">
        <f>L11</f>
        <v>8700</v>
      </c>
      <c r="N46" s="86">
        <f>O11</f>
        <v>17400</v>
      </c>
      <c r="O46" s="86">
        <f>R11</f>
        <v>30500</v>
      </c>
      <c r="P46" s="86">
        <f>U11</f>
        <v>43500</v>
      </c>
      <c r="Q46" s="86">
        <f>X11</f>
        <v>60900</v>
      </c>
      <c r="R46" s="87">
        <f>AA11</f>
        <v>82700</v>
      </c>
      <c r="S46" s="88"/>
    </row>
    <row r="47" spans="1:19" x14ac:dyDescent="0.15">
      <c r="A47" s="89"/>
      <c r="B47" s="38">
        <v>2</v>
      </c>
      <c r="C47" s="90">
        <f>C12</f>
        <v>91700</v>
      </c>
      <c r="D47" s="91">
        <f>E12</f>
        <v>9200</v>
      </c>
      <c r="E47" s="91">
        <f>G12</f>
        <v>18400</v>
      </c>
      <c r="F47" s="91">
        <f>I12</f>
        <v>27600</v>
      </c>
      <c r="G47" s="91">
        <f>K12</f>
        <v>27600</v>
      </c>
      <c r="H47" s="91">
        <f>N12</f>
        <v>27600</v>
      </c>
      <c r="I47" s="107">
        <f>Q12</f>
        <v>27600</v>
      </c>
      <c r="J47" s="91">
        <f>T12</f>
        <v>27600</v>
      </c>
      <c r="K47" s="91">
        <f>W12</f>
        <v>27600</v>
      </c>
      <c r="L47" s="93">
        <f>Z12</f>
        <v>27600</v>
      </c>
      <c r="M47" s="94">
        <f>L12</f>
        <v>9100</v>
      </c>
      <c r="N47" s="95">
        <f>O12</f>
        <v>18300</v>
      </c>
      <c r="O47" s="95">
        <f>R12</f>
        <v>32100</v>
      </c>
      <c r="P47" s="95">
        <f>U12</f>
        <v>45800</v>
      </c>
      <c r="Q47" s="95">
        <f>X12</f>
        <v>64100</v>
      </c>
      <c r="R47" s="96">
        <f>AA12</f>
        <v>87100</v>
      </c>
      <c r="S47" s="97"/>
    </row>
    <row r="48" spans="1:19" x14ac:dyDescent="0.15">
      <c r="A48" s="89"/>
      <c r="B48" s="38">
        <v>3</v>
      </c>
      <c r="C48" s="90">
        <f>C13</f>
        <v>96400</v>
      </c>
      <c r="D48" s="91">
        <f>E13</f>
        <v>9700</v>
      </c>
      <c r="E48" s="91">
        <f>G13</f>
        <v>19300</v>
      </c>
      <c r="F48" s="91">
        <f>I13</f>
        <v>29000</v>
      </c>
      <c r="G48" s="91">
        <f>K13</f>
        <v>29000</v>
      </c>
      <c r="H48" s="91">
        <f>N13</f>
        <v>29000</v>
      </c>
      <c r="I48" s="107">
        <f>Q13</f>
        <v>29000</v>
      </c>
      <c r="J48" s="91">
        <f>T13</f>
        <v>29000</v>
      </c>
      <c r="K48" s="91">
        <f>W13</f>
        <v>29000</v>
      </c>
      <c r="L48" s="93">
        <f>Z13</f>
        <v>29000</v>
      </c>
      <c r="M48" s="94">
        <f>L13</f>
        <v>9600</v>
      </c>
      <c r="N48" s="95">
        <f>O13</f>
        <v>19200</v>
      </c>
      <c r="O48" s="95">
        <f>R13</f>
        <v>33700</v>
      </c>
      <c r="P48" s="95">
        <f>U13</f>
        <v>48200</v>
      </c>
      <c r="Q48" s="95">
        <f>X13</f>
        <v>67400</v>
      </c>
      <c r="R48" s="96">
        <f>AA13</f>
        <v>91500</v>
      </c>
      <c r="S48" s="97"/>
    </row>
    <row r="49" spans="1:19" x14ac:dyDescent="0.15">
      <c r="A49" s="89"/>
      <c r="B49" s="38">
        <v>4</v>
      </c>
      <c r="C49" s="90">
        <f>C14</f>
        <v>102200</v>
      </c>
      <c r="D49" s="91">
        <f>E14</f>
        <v>10300</v>
      </c>
      <c r="E49" s="91">
        <f>G14</f>
        <v>20500</v>
      </c>
      <c r="F49" s="91">
        <f>I14</f>
        <v>30700</v>
      </c>
      <c r="G49" s="91">
        <f>K14</f>
        <v>30700</v>
      </c>
      <c r="H49" s="91">
        <f>N14</f>
        <v>30700</v>
      </c>
      <c r="I49" s="107">
        <f>Q14</f>
        <v>30700</v>
      </c>
      <c r="J49" s="91">
        <f>T14</f>
        <v>30700</v>
      </c>
      <c r="K49" s="91">
        <f>W14</f>
        <v>30700</v>
      </c>
      <c r="L49" s="93">
        <f>Z14</f>
        <v>30700</v>
      </c>
      <c r="M49" s="94">
        <f>L14</f>
        <v>10200</v>
      </c>
      <c r="N49" s="95">
        <f>O14</f>
        <v>20400</v>
      </c>
      <c r="O49" s="95">
        <f>R14</f>
        <v>35800</v>
      </c>
      <c r="P49" s="95">
        <f>U14</f>
        <v>51100</v>
      </c>
      <c r="Q49" s="95">
        <f>X14</f>
        <v>71500</v>
      </c>
      <c r="R49" s="96">
        <f>AA14</f>
        <v>97100</v>
      </c>
      <c r="S49" s="97"/>
    </row>
    <row r="50" spans="1:19" ht="14" thickBot="1" x14ac:dyDescent="0.2">
      <c r="A50" s="98"/>
      <c r="B50" s="40">
        <v>5</v>
      </c>
      <c r="C50" s="99">
        <f>C15</f>
        <v>110100</v>
      </c>
      <c r="D50" s="100">
        <f>E15</f>
        <v>11100</v>
      </c>
      <c r="E50" s="100">
        <f>G15</f>
        <v>22100</v>
      </c>
      <c r="F50" s="100">
        <f>I15</f>
        <v>33100</v>
      </c>
      <c r="G50" s="100">
        <f>K15</f>
        <v>33100</v>
      </c>
      <c r="H50" s="100">
        <f>N15</f>
        <v>33100</v>
      </c>
      <c r="I50" s="108">
        <f>Q15</f>
        <v>33100</v>
      </c>
      <c r="J50" s="100">
        <f>T15</f>
        <v>33100</v>
      </c>
      <c r="K50" s="100">
        <f>W15</f>
        <v>33100</v>
      </c>
      <c r="L50" s="102">
        <f>Z15</f>
        <v>33100</v>
      </c>
      <c r="M50" s="103">
        <f>L15</f>
        <v>11000</v>
      </c>
      <c r="N50" s="104">
        <f>O15</f>
        <v>22000</v>
      </c>
      <c r="O50" s="104">
        <f>R15</f>
        <v>38500</v>
      </c>
      <c r="P50" s="104">
        <f>U15</f>
        <v>55000</v>
      </c>
      <c r="Q50" s="104">
        <f>X15</f>
        <v>77000</v>
      </c>
      <c r="R50" s="105">
        <f>AA15</f>
        <v>104600</v>
      </c>
      <c r="S50" s="44"/>
    </row>
    <row r="51" spans="1:19" x14ac:dyDescent="0.15">
      <c r="C51" s="77"/>
      <c r="D51" s="77">
        <f>IF(Assoc_curr_scale=1,IF(Assoc_curr_step&lt;&gt;0,LOOKUP(Assoc_curr_step,AssocSteps,HST1_AP),0),0)</f>
        <v>0</v>
      </c>
      <c r="E51" s="77">
        <f>IF(Assoc_curr_scale=2,IF(Assoc_curr_step&lt;&gt;0,LOOKUP(Assoc_curr_step,AssocSteps,HST2_AP),0),0)</f>
        <v>0</v>
      </c>
      <c r="F51" s="77">
        <f>IF(Assoc_curr_scale=3,IF(Assoc_curr_step&lt;&gt;0,LOOKUP(Assoc_curr_step,AssocSteps,HST3_AP),0),0)</f>
        <v>0</v>
      </c>
      <c r="G51" s="77">
        <f>IF(Assoc_curr_scale=4,IF(Assoc_curr_step&lt;&gt;0,LOOKUP(Assoc_curr_step,AssocSteps,HST4_AP),0),0)</f>
        <v>0</v>
      </c>
      <c r="H51" s="77">
        <f>IF(Assoc_curr_scale=5,IF(Assoc_curr_step&lt;&gt;0,LOOKUP(Assoc_curr_step,AssocSteps,HST5_AP),0),0)</f>
        <v>0</v>
      </c>
      <c r="I51" s="77">
        <f>IF(Assoc_curr_scale=6,IF(Assoc_curr_step&lt;&gt;0,LOOKUP(Assoc_curr_step,AssocSteps,HST6_AP),0),0)</f>
        <v>0</v>
      </c>
      <c r="J51" s="77">
        <f>IF(Assoc_curr_scale=7,IF(Assoc_curr_step&lt;&gt;0,LOOKUP(Assoc_curr_step,AssocSteps,HST7_AP),0),0)</f>
        <v>0</v>
      </c>
      <c r="K51" s="77">
        <f>IF(Assoc_curr_scale=8,IF(Assoc_curr_step&lt;&gt;0,LOOKUP(Assoc_curr_step,AssocSteps,K46:K50),0),0)</f>
        <v>0</v>
      </c>
      <c r="L51" s="77">
        <f>IF(Assoc_curr_scale=9,IF(Assoc_curr_step&lt;&gt;0,LOOKUP(Assoc_curr_step,AssocSteps,L46:L50),0),0)</f>
        <v>0</v>
      </c>
      <c r="M51" s="109">
        <f>IF(Assoc_curr_scale=4,IF(Assoc_curr_step&lt;&gt;0,LOOKUP(Assoc_curr_step,AssocSteps,M46:M50),0),0)</f>
        <v>0</v>
      </c>
      <c r="N51" s="109">
        <f>IF(Assoc_curr_scale=5,IF(Assoc_curr_step&lt;&gt;0,LOOKUP(Assoc_curr_step,AssocSteps,N46:N50),0),0)</f>
        <v>0</v>
      </c>
      <c r="O51" s="109">
        <f>IF(Assoc_curr_scale=6,IF(Assoc_curr_step&lt;&gt;0,LOOKUP(Assoc_curr_step,AssocSteps,O46:O50),0),0)</f>
        <v>0</v>
      </c>
      <c r="P51" s="109">
        <f>IF(Assoc_curr_scale=7,IF(Assoc_curr_step&lt;&gt;0,LOOKUP(Assoc_curr_step,AssocSteps,P46:P50),0),0)</f>
        <v>0</v>
      </c>
      <c r="Q51" s="109">
        <f>IF(Assoc_curr_scale=8,IF(Assoc_curr_step&lt;&gt;0,LOOKUP(Assoc_curr_step,AssocSteps,Q46:Q50),0),0)</f>
        <v>0</v>
      </c>
      <c r="R51" s="109">
        <f>IF(Assoc_curr_scale=9,IF(Assoc_curr_step&lt;&gt;0,LOOKUP(Assoc_curr_step,AssocSteps,R46:R50),0),0)</f>
        <v>0</v>
      </c>
    </row>
    <row r="52" spans="1:19" x14ac:dyDescent="0.15">
      <c r="A52" t="s">
        <v>28</v>
      </c>
      <c r="B52">
        <f>[1]OnScaleCalc!H35</f>
        <v>0</v>
      </c>
    </row>
    <row r="53" spans="1:19" x14ac:dyDescent="0.15">
      <c r="A53" t="s">
        <v>26</v>
      </c>
      <c r="B53">
        <f>IF(AND(Assistant="",Prof="",Instructor=""),Scale,0)</f>
        <v>0</v>
      </c>
    </row>
    <row r="56" spans="1:19" ht="14" thickBot="1" x14ac:dyDescent="0.2">
      <c r="A56" s="76" t="s">
        <v>31</v>
      </c>
      <c r="C56" s="77" t="s">
        <v>32</v>
      </c>
      <c r="D56" s="78">
        <v>1</v>
      </c>
      <c r="E56" s="78">
        <v>2</v>
      </c>
      <c r="F56" s="78">
        <v>3</v>
      </c>
      <c r="G56" s="78">
        <v>4</v>
      </c>
      <c r="H56" s="78">
        <v>5</v>
      </c>
      <c r="I56" s="78">
        <v>6</v>
      </c>
      <c r="J56" s="78">
        <v>7</v>
      </c>
      <c r="K56" s="78">
        <v>8</v>
      </c>
      <c r="L56" s="16">
        <v>9</v>
      </c>
      <c r="M56" s="79">
        <v>4</v>
      </c>
      <c r="N56" s="79">
        <v>5</v>
      </c>
      <c r="O56" s="79">
        <v>6</v>
      </c>
      <c r="P56" s="79">
        <v>7</v>
      </c>
      <c r="Q56" s="79">
        <v>8</v>
      </c>
      <c r="R56" s="18">
        <v>9</v>
      </c>
    </row>
    <row r="57" spans="1:19" x14ac:dyDescent="0.15">
      <c r="A57" s="80" t="s">
        <v>20</v>
      </c>
      <c r="B57" s="36">
        <v>1</v>
      </c>
      <c r="C57" s="81">
        <f>C16</f>
        <v>102300</v>
      </c>
      <c r="D57" s="82">
        <f>E16</f>
        <v>10300</v>
      </c>
      <c r="E57" s="82">
        <f>G16</f>
        <v>20500</v>
      </c>
      <c r="F57" s="82">
        <f>I16</f>
        <v>30700</v>
      </c>
      <c r="G57" s="82">
        <f>K16</f>
        <v>30700</v>
      </c>
      <c r="H57" s="82">
        <f>N16</f>
        <v>30700</v>
      </c>
      <c r="I57" s="106">
        <f>Q16</f>
        <v>30700</v>
      </c>
      <c r="J57" s="82">
        <f>T16</f>
        <v>30700</v>
      </c>
      <c r="K57" s="82">
        <f>W16</f>
        <v>30700</v>
      </c>
      <c r="L57" s="84">
        <f>Z16</f>
        <v>30700</v>
      </c>
      <c r="M57" s="85">
        <f>L16</f>
        <v>10300</v>
      </c>
      <c r="N57" s="86">
        <f>O16</f>
        <v>20500</v>
      </c>
      <c r="O57" s="86">
        <f>R16</f>
        <v>35800</v>
      </c>
      <c r="P57" s="86">
        <f>U16</f>
        <v>51200</v>
      </c>
      <c r="Q57" s="86">
        <f>X16</f>
        <v>71600</v>
      </c>
      <c r="R57" s="87">
        <f>AA16</f>
        <v>97200</v>
      </c>
      <c r="S57" s="88"/>
    </row>
    <row r="58" spans="1:19" x14ac:dyDescent="0.15">
      <c r="A58" s="89"/>
      <c r="B58" s="38">
        <v>2</v>
      </c>
      <c r="C58" s="90">
        <f t="shared" ref="C58:C65" si="31">C17</f>
        <v>110200</v>
      </c>
      <c r="D58" s="91">
        <f t="shared" ref="D58:D65" si="32">E17</f>
        <v>11100</v>
      </c>
      <c r="E58" s="91">
        <f t="shared" ref="E58:E64" si="33">G17</f>
        <v>22100</v>
      </c>
      <c r="F58" s="91">
        <f t="shared" ref="F58:F64" si="34">I17</f>
        <v>33100</v>
      </c>
      <c r="G58" s="91">
        <f t="shared" ref="G58:G64" si="35">K17</f>
        <v>33100</v>
      </c>
      <c r="H58" s="91">
        <f t="shared" ref="H58:H64" si="36">N17</f>
        <v>33100</v>
      </c>
      <c r="I58" s="107">
        <f t="shared" ref="I58:I64" si="37">Q17</f>
        <v>33100</v>
      </c>
      <c r="J58" s="91">
        <f t="shared" ref="J58:J64" si="38">T17</f>
        <v>33100</v>
      </c>
      <c r="K58" s="91">
        <f t="shared" ref="K58:K65" si="39">W17</f>
        <v>33100</v>
      </c>
      <c r="L58" s="93">
        <f t="shared" ref="L58:L65" si="40">Z17</f>
        <v>33100</v>
      </c>
      <c r="M58" s="94">
        <f t="shared" ref="M58:M65" si="41">L17</f>
        <v>11000</v>
      </c>
      <c r="N58" s="95">
        <f t="shared" ref="N58:N65" si="42">O17</f>
        <v>22000</v>
      </c>
      <c r="O58" s="95">
        <f t="shared" ref="O58:O65" si="43">R17</f>
        <v>38600</v>
      </c>
      <c r="P58" s="95">
        <f t="shared" ref="P58:P65" si="44">U17</f>
        <v>55100</v>
      </c>
      <c r="Q58" s="95">
        <f t="shared" ref="Q58:Q65" si="45">X17</f>
        <v>77100</v>
      </c>
      <c r="R58" s="96">
        <f t="shared" ref="R58:R65" si="46">AA17</f>
        <v>104700</v>
      </c>
      <c r="S58" s="97"/>
    </row>
    <row r="59" spans="1:19" x14ac:dyDescent="0.15">
      <c r="A59" s="89"/>
      <c r="B59" s="38">
        <v>3</v>
      </c>
      <c r="C59" s="90">
        <f t="shared" si="31"/>
        <v>118600</v>
      </c>
      <c r="D59" s="91">
        <f t="shared" si="32"/>
        <v>11900</v>
      </c>
      <c r="E59" s="91">
        <f t="shared" si="33"/>
        <v>23800</v>
      </c>
      <c r="F59" s="91">
        <f t="shared" si="34"/>
        <v>35600</v>
      </c>
      <c r="G59" s="91">
        <f t="shared" si="35"/>
        <v>35600</v>
      </c>
      <c r="H59" s="91">
        <f t="shared" si="36"/>
        <v>35600</v>
      </c>
      <c r="I59" s="107">
        <f t="shared" si="37"/>
        <v>35600</v>
      </c>
      <c r="J59" s="91">
        <f t="shared" si="38"/>
        <v>35600</v>
      </c>
      <c r="K59" s="91">
        <f t="shared" si="39"/>
        <v>35600</v>
      </c>
      <c r="L59" s="93">
        <f t="shared" si="40"/>
        <v>35600</v>
      </c>
      <c r="M59" s="94">
        <f t="shared" si="41"/>
        <v>11900</v>
      </c>
      <c r="N59" s="95">
        <f t="shared" si="42"/>
        <v>23700</v>
      </c>
      <c r="O59" s="95">
        <f t="shared" si="43"/>
        <v>41500</v>
      </c>
      <c r="P59" s="95">
        <f t="shared" si="44"/>
        <v>59300</v>
      </c>
      <c r="Q59" s="95">
        <f t="shared" si="45"/>
        <v>83000</v>
      </c>
      <c r="R59" s="96">
        <f t="shared" si="46"/>
        <v>112700</v>
      </c>
      <c r="S59" s="97"/>
    </row>
    <row r="60" spans="1:19" x14ac:dyDescent="0.15">
      <c r="A60" s="89"/>
      <c r="B60" s="38">
        <v>4</v>
      </c>
      <c r="C60" s="90">
        <f t="shared" si="31"/>
        <v>127300</v>
      </c>
      <c r="D60" s="91">
        <f t="shared" si="32"/>
        <v>12800</v>
      </c>
      <c r="E60" s="91">
        <f t="shared" si="33"/>
        <v>25500</v>
      </c>
      <c r="F60" s="91">
        <f t="shared" si="34"/>
        <v>38200</v>
      </c>
      <c r="G60" s="91">
        <f t="shared" si="35"/>
        <v>38200</v>
      </c>
      <c r="H60" s="91">
        <f t="shared" si="36"/>
        <v>38200</v>
      </c>
      <c r="I60" s="107">
        <f t="shared" si="37"/>
        <v>38200</v>
      </c>
      <c r="J60" s="91">
        <f t="shared" si="38"/>
        <v>38200</v>
      </c>
      <c r="K60" s="91">
        <f t="shared" si="39"/>
        <v>38200</v>
      </c>
      <c r="L60" s="93">
        <f t="shared" si="40"/>
        <v>38200</v>
      </c>
      <c r="M60" s="94">
        <f t="shared" si="41"/>
        <v>12800</v>
      </c>
      <c r="N60" s="95">
        <f t="shared" si="42"/>
        <v>25500</v>
      </c>
      <c r="O60" s="95">
        <f t="shared" si="43"/>
        <v>44600</v>
      </c>
      <c r="P60" s="95">
        <f t="shared" si="44"/>
        <v>63700</v>
      </c>
      <c r="Q60" s="95">
        <f t="shared" si="45"/>
        <v>89100</v>
      </c>
      <c r="R60" s="96">
        <f t="shared" si="46"/>
        <v>121000</v>
      </c>
      <c r="S60" s="97"/>
    </row>
    <row r="61" spans="1:19" x14ac:dyDescent="0.15">
      <c r="A61" s="89"/>
      <c r="B61" s="38">
        <v>5</v>
      </c>
      <c r="C61" s="90">
        <f t="shared" si="31"/>
        <v>136700</v>
      </c>
      <c r="D61" s="91">
        <f t="shared" si="32"/>
        <v>13700</v>
      </c>
      <c r="E61" s="91">
        <f t="shared" si="33"/>
        <v>27400</v>
      </c>
      <c r="F61" s="91">
        <f t="shared" si="34"/>
        <v>41100</v>
      </c>
      <c r="G61" s="91">
        <f t="shared" si="35"/>
        <v>41100</v>
      </c>
      <c r="H61" s="91">
        <f t="shared" si="36"/>
        <v>41100</v>
      </c>
      <c r="I61" s="107">
        <f t="shared" si="37"/>
        <v>41100</v>
      </c>
      <c r="J61" s="91">
        <f t="shared" si="38"/>
        <v>41100</v>
      </c>
      <c r="K61" s="91">
        <f t="shared" si="39"/>
        <v>41100</v>
      </c>
      <c r="L61" s="93">
        <f t="shared" si="40"/>
        <v>41100</v>
      </c>
      <c r="M61" s="94">
        <f t="shared" si="41"/>
        <v>13600</v>
      </c>
      <c r="N61" s="95">
        <f t="shared" si="42"/>
        <v>27300</v>
      </c>
      <c r="O61" s="95">
        <f t="shared" si="43"/>
        <v>47800</v>
      </c>
      <c r="P61" s="95">
        <f t="shared" si="44"/>
        <v>68300</v>
      </c>
      <c r="Q61" s="95">
        <f t="shared" si="45"/>
        <v>95600</v>
      </c>
      <c r="R61" s="96">
        <f t="shared" si="46"/>
        <v>129800</v>
      </c>
      <c r="S61" s="97"/>
    </row>
    <row r="62" spans="1:19" x14ac:dyDescent="0.15">
      <c r="A62" s="89"/>
      <c r="B62" s="38">
        <v>6</v>
      </c>
      <c r="C62" s="90">
        <f t="shared" si="31"/>
        <v>147400</v>
      </c>
      <c r="D62" s="91">
        <f t="shared" si="32"/>
        <v>14800</v>
      </c>
      <c r="E62" s="91">
        <f t="shared" si="33"/>
        <v>29500</v>
      </c>
      <c r="F62" s="91">
        <f t="shared" si="34"/>
        <v>44300</v>
      </c>
      <c r="G62" s="91">
        <f t="shared" si="35"/>
        <v>44300</v>
      </c>
      <c r="H62" s="91">
        <f t="shared" si="36"/>
        <v>44300</v>
      </c>
      <c r="I62" s="107">
        <f t="shared" si="37"/>
        <v>44300</v>
      </c>
      <c r="J62" s="91">
        <f t="shared" si="38"/>
        <v>44300</v>
      </c>
      <c r="K62" s="91">
        <f t="shared" si="39"/>
        <v>44300</v>
      </c>
      <c r="L62" s="93">
        <f t="shared" si="40"/>
        <v>44300</v>
      </c>
      <c r="M62" s="94">
        <f t="shared" si="41"/>
        <v>14700</v>
      </c>
      <c r="N62" s="95">
        <f t="shared" si="42"/>
        <v>29400</v>
      </c>
      <c r="O62" s="95">
        <f t="shared" si="43"/>
        <v>51600</v>
      </c>
      <c r="P62" s="95">
        <f t="shared" si="44"/>
        <v>73700</v>
      </c>
      <c r="Q62" s="95">
        <f t="shared" si="45"/>
        <v>103100</v>
      </c>
      <c r="R62" s="96">
        <f t="shared" si="46"/>
        <v>140000</v>
      </c>
      <c r="S62" s="97"/>
    </row>
    <row r="63" spans="1:19" x14ac:dyDescent="0.15">
      <c r="A63" s="89"/>
      <c r="B63" s="38">
        <v>7</v>
      </c>
      <c r="C63" s="90">
        <f t="shared" si="31"/>
        <v>159000</v>
      </c>
      <c r="D63" s="91">
        <f t="shared" si="32"/>
        <v>15900</v>
      </c>
      <c r="E63" s="91">
        <f t="shared" si="33"/>
        <v>31800</v>
      </c>
      <c r="F63" s="91">
        <f t="shared" si="34"/>
        <v>47700</v>
      </c>
      <c r="G63" s="91">
        <f t="shared" si="35"/>
        <v>47700</v>
      </c>
      <c r="H63" s="91">
        <f t="shared" si="36"/>
        <v>47700</v>
      </c>
      <c r="I63" s="107">
        <f t="shared" si="37"/>
        <v>47700</v>
      </c>
      <c r="J63" s="91">
        <f t="shared" si="38"/>
        <v>47700</v>
      </c>
      <c r="K63" s="91">
        <f t="shared" si="39"/>
        <v>47700</v>
      </c>
      <c r="L63" s="93">
        <f t="shared" si="40"/>
        <v>47700</v>
      </c>
      <c r="M63" s="94">
        <f t="shared" si="41"/>
        <v>15900</v>
      </c>
      <c r="N63" s="95">
        <f t="shared" si="42"/>
        <v>31800</v>
      </c>
      <c r="O63" s="95">
        <f t="shared" si="43"/>
        <v>55700</v>
      </c>
      <c r="P63" s="95">
        <f t="shared" si="44"/>
        <v>79500</v>
      </c>
      <c r="Q63" s="95">
        <f t="shared" si="45"/>
        <v>111300</v>
      </c>
      <c r="R63" s="96">
        <f t="shared" si="46"/>
        <v>151100</v>
      </c>
      <c r="S63" s="97"/>
    </row>
    <row r="64" spans="1:19" ht="14" thickBot="1" x14ac:dyDescent="0.2">
      <c r="A64" s="110"/>
      <c r="B64" s="38">
        <v>8</v>
      </c>
      <c r="C64" s="90">
        <f t="shared" si="31"/>
        <v>172200</v>
      </c>
      <c r="D64" s="91">
        <f t="shared" si="32"/>
        <v>17300</v>
      </c>
      <c r="E64" s="91">
        <f t="shared" si="33"/>
        <v>34500</v>
      </c>
      <c r="F64" s="91">
        <f t="shared" si="34"/>
        <v>51700</v>
      </c>
      <c r="G64" s="91">
        <f t="shared" si="35"/>
        <v>51700</v>
      </c>
      <c r="H64" s="91">
        <f t="shared" si="36"/>
        <v>51700</v>
      </c>
      <c r="I64" s="107">
        <f t="shared" si="37"/>
        <v>51700</v>
      </c>
      <c r="J64" s="91">
        <f t="shared" si="38"/>
        <v>51700</v>
      </c>
      <c r="K64" s="91">
        <f t="shared" si="39"/>
        <v>51700</v>
      </c>
      <c r="L64" s="93">
        <f t="shared" si="40"/>
        <v>51700</v>
      </c>
      <c r="M64" s="94">
        <f t="shared" si="41"/>
        <v>17200</v>
      </c>
      <c r="N64" s="95">
        <f t="shared" si="42"/>
        <v>34400</v>
      </c>
      <c r="O64" s="95">
        <f t="shared" si="43"/>
        <v>60300</v>
      </c>
      <c r="P64" s="95">
        <f t="shared" si="44"/>
        <v>86100</v>
      </c>
      <c r="Q64" s="95">
        <f t="shared" si="45"/>
        <v>110500</v>
      </c>
      <c r="R64" s="96">
        <f t="shared" si="46"/>
        <v>163600</v>
      </c>
      <c r="S64" s="44"/>
    </row>
    <row r="65" spans="1:19" ht="14" thickBot="1" x14ac:dyDescent="0.2">
      <c r="A65" s="111"/>
      <c r="B65" s="111">
        <v>9</v>
      </c>
      <c r="C65" s="43">
        <f t="shared" si="31"/>
        <v>186600</v>
      </c>
      <c r="D65" s="112">
        <f t="shared" si="32"/>
        <v>18700</v>
      </c>
      <c r="E65" s="112">
        <f>G24</f>
        <v>37400</v>
      </c>
      <c r="F65" s="112">
        <f>I24</f>
        <v>56000</v>
      </c>
      <c r="G65" s="112">
        <f>K24</f>
        <v>56000</v>
      </c>
      <c r="H65" s="112">
        <f>N24</f>
        <v>56000</v>
      </c>
      <c r="I65" s="113">
        <f>Q24</f>
        <v>56000</v>
      </c>
      <c r="J65" s="100">
        <f>T24</f>
        <v>56000</v>
      </c>
      <c r="K65" s="100">
        <f t="shared" si="39"/>
        <v>56000</v>
      </c>
      <c r="L65" s="102">
        <f t="shared" si="40"/>
        <v>56000</v>
      </c>
      <c r="M65" s="103">
        <f t="shared" si="41"/>
        <v>18700</v>
      </c>
      <c r="N65" s="104">
        <f t="shared" si="42"/>
        <v>37300</v>
      </c>
      <c r="O65" s="104">
        <f t="shared" si="43"/>
        <v>65300</v>
      </c>
      <c r="P65" s="104">
        <f t="shared" si="44"/>
        <v>93300</v>
      </c>
      <c r="Q65" s="104">
        <f t="shared" si="45"/>
        <v>130600</v>
      </c>
      <c r="R65" s="105">
        <f t="shared" si="46"/>
        <v>177300</v>
      </c>
      <c r="S65" s="114"/>
    </row>
    <row r="66" spans="1:19" x14ac:dyDescent="0.15">
      <c r="D66">
        <f>IF(Prof_curr_scale=1,IF(Prof_curr_step&lt;&gt;0,LOOKUP(Prof_curr_step,ProfSteps,HST1_P),0),0)</f>
        <v>0</v>
      </c>
      <c r="E66">
        <f>IF(Prof_curr_scale=2,IF(Prof_curr_step&lt;&gt;0,LOOKUP(Prof_curr_step,ProfSteps,HST2_P),0),0)</f>
        <v>0</v>
      </c>
      <c r="F66">
        <f>IF(Prof_curr_scale=3,IF(Prof_curr_step&lt;&gt;0,LOOKUP(Prof_curr_step,ProfSteps,HST3_P),0),0)</f>
        <v>0</v>
      </c>
      <c r="G66">
        <f>IF(Prof_curr_scale=4,IF(Prof_curr_step&lt;&gt;0,LOOKUP(Prof_curr_step,ProfSteps,HST4_P),0),0)</f>
        <v>0</v>
      </c>
      <c r="H66">
        <f>IF(Prof_curr_scale=5,IF(Prof_curr_step&lt;&gt;0,LOOKUP(Prof_curr_step,ProfSteps,HST5_P),0),0)</f>
        <v>0</v>
      </c>
      <c r="I66">
        <f>IF(Prof_curr_scale=6,IF(Prof_curr_step&lt;&gt;0,LOOKUP(Prof_curr_step,ProfSteps,HST6_P),0),0)</f>
        <v>0</v>
      </c>
      <c r="J66">
        <f>IF(Prof_curr_scale=7,IF(Prof_curr_step&lt;&gt;0,LOOKUP(Prof_curr_step,ProfSteps,HST7_P),0),0)</f>
        <v>0</v>
      </c>
      <c r="K66">
        <f>IF(Prof_curr_scale=8,IF(Prof_curr_step&lt;&gt;0,LOOKUP(Prof_curr_step,ProfSteps,K57:K65),0),0)</f>
        <v>0</v>
      </c>
      <c r="L66">
        <f>IF(Prof_curr_scale=9,IF(Prof_curr_step&lt;&gt;0,LOOKUP(Prof_curr_step,ProfSteps,L57:L65),0),0)</f>
        <v>0</v>
      </c>
      <c r="M66">
        <f>IF(Prof_curr_scale=4,IF(Prof_curr_step&lt;&gt;0,LOOKUP(Prof_curr_step,ProfSteps,M57:M65),0),0)</f>
        <v>0</v>
      </c>
      <c r="N66">
        <f>IF(Prof_curr_scale=5,IF(Prof_curr_step&lt;&gt;0,LOOKUP(Prof_curr_step,ProfSteps,N57:N65),0),0)</f>
        <v>0</v>
      </c>
      <c r="O66">
        <f>IF(Prof_curr_scale=6,IF(Prof_curr_step&lt;&gt;0,LOOKUP(Prof_curr_step,ProfSteps,O57:O65),0),0)</f>
        <v>0</v>
      </c>
      <c r="P66">
        <f>IF(Prof_curr_scale=7,IF(Prof_curr_step&lt;&gt;0,LOOKUP(Prof_curr_step,ProfSteps,P57:P65),0),0)</f>
        <v>0</v>
      </c>
      <c r="Q66">
        <f>IF(Prof_curr_scale=8,IF(Prof_curr_step&lt;&gt;0,LOOKUP(Prof_curr_step,ProfSteps,Q57:Q65),0),0)</f>
        <v>0</v>
      </c>
      <c r="R66">
        <f>IF(Prof_curr_scale=9,IF(Prof_curr_step&lt;&gt;0,LOOKUP(Prof_curr_step,ProfSteps,R57:R65),0),0)</f>
        <v>0</v>
      </c>
    </row>
    <row r="67" spans="1:19" x14ac:dyDescent="0.15">
      <c r="A67" t="s">
        <v>28</v>
      </c>
      <c r="B67">
        <f>[1]OnScaleCalc!H36</f>
        <v>0</v>
      </c>
    </row>
    <row r="68" spans="1:19" x14ac:dyDescent="0.15">
      <c r="A68" t="s">
        <v>26</v>
      </c>
      <c r="B68">
        <f>IF(AND(Assistant="",Associate="",Instructor=""),Scale,0)</f>
        <v>0</v>
      </c>
    </row>
    <row r="71" spans="1:19" ht="14" thickBot="1" x14ac:dyDescent="0.2">
      <c r="B71" t="s">
        <v>34</v>
      </c>
    </row>
    <row r="72" spans="1:19" ht="14" thickBot="1" x14ac:dyDescent="0.2">
      <c r="B72" s="115" t="s">
        <v>35</v>
      </c>
      <c r="C72" s="50"/>
      <c r="D72" s="50"/>
      <c r="E72" s="52"/>
    </row>
    <row r="73" spans="1:19" x14ac:dyDescent="0.15">
      <c r="B73" s="116" t="s">
        <v>26</v>
      </c>
      <c r="C73" s="117" t="s">
        <v>36</v>
      </c>
      <c r="D73" s="117" t="s">
        <v>14</v>
      </c>
      <c r="E73" s="118" t="s">
        <v>15</v>
      </c>
    </row>
    <row r="74" spans="1:19" x14ac:dyDescent="0.15">
      <c r="B74" s="119">
        <v>0</v>
      </c>
      <c r="C74" s="120">
        <f>C25</f>
        <v>195900</v>
      </c>
      <c r="D74" s="121">
        <v>0</v>
      </c>
      <c r="E74" s="122">
        <v>0</v>
      </c>
    </row>
    <row r="75" spans="1:19" x14ac:dyDescent="0.15">
      <c r="B75" s="119">
        <v>1</v>
      </c>
      <c r="C75" s="120">
        <f>D25</f>
        <v>215500</v>
      </c>
      <c r="D75" s="120">
        <f>E25</f>
        <v>19600</v>
      </c>
      <c r="E75" s="122">
        <v>0</v>
      </c>
    </row>
    <row r="76" spans="1:19" x14ac:dyDescent="0.15">
      <c r="B76" s="119">
        <v>2</v>
      </c>
      <c r="C76" s="120">
        <f>F25</f>
        <v>235100</v>
      </c>
      <c r="D76" s="120">
        <f>G25</f>
        <v>39200</v>
      </c>
      <c r="E76" s="122">
        <v>0</v>
      </c>
    </row>
    <row r="77" spans="1:19" x14ac:dyDescent="0.15">
      <c r="B77" s="119">
        <v>3</v>
      </c>
      <c r="C77" s="120">
        <f>H25</f>
        <v>254700</v>
      </c>
      <c r="D77" s="120">
        <f>I25</f>
        <v>58800</v>
      </c>
      <c r="E77" s="122">
        <v>0</v>
      </c>
    </row>
    <row r="78" spans="1:19" x14ac:dyDescent="0.15">
      <c r="B78" s="119">
        <v>4</v>
      </c>
      <c r="C78" s="120">
        <f>J25</f>
        <v>274300</v>
      </c>
      <c r="D78" s="120">
        <f>K25</f>
        <v>58800</v>
      </c>
      <c r="E78" s="123">
        <f>L25</f>
        <v>19600</v>
      </c>
    </row>
    <row r="79" spans="1:19" x14ac:dyDescent="0.15">
      <c r="B79" s="119">
        <v>5</v>
      </c>
      <c r="C79" s="120">
        <f>M25</f>
        <v>293300</v>
      </c>
      <c r="D79" s="120">
        <f>N25</f>
        <v>58800</v>
      </c>
      <c r="E79" s="123">
        <f>O25</f>
        <v>38600</v>
      </c>
    </row>
    <row r="80" spans="1:19" x14ac:dyDescent="0.15">
      <c r="B80" s="119">
        <v>6</v>
      </c>
      <c r="C80" s="120">
        <f>P25</f>
        <v>323200</v>
      </c>
      <c r="D80" s="120">
        <f>Q25</f>
        <v>58800</v>
      </c>
      <c r="E80" s="123">
        <f>R25</f>
        <v>68500</v>
      </c>
    </row>
    <row r="81" spans="2:5" x14ac:dyDescent="0.15">
      <c r="B81" s="119">
        <v>7</v>
      </c>
      <c r="C81" s="120">
        <f>S25</f>
        <v>352600</v>
      </c>
      <c r="D81" s="120">
        <f>T25</f>
        <v>58800</v>
      </c>
      <c r="E81" s="123">
        <f>U25</f>
        <v>97900</v>
      </c>
    </row>
    <row r="82" spans="2:5" x14ac:dyDescent="0.15">
      <c r="B82" s="119">
        <v>8</v>
      </c>
      <c r="C82" s="120">
        <f>V25</f>
        <v>391800</v>
      </c>
      <c r="D82" s="120">
        <f>W25</f>
        <v>58800</v>
      </c>
      <c r="E82" s="123">
        <f>X25</f>
        <v>137100</v>
      </c>
    </row>
    <row r="83" spans="2:5" ht="14" thickBot="1" x14ac:dyDescent="0.2">
      <c r="B83" s="124">
        <v>9</v>
      </c>
      <c r="C83" s="125">
        <f>Y25</f>
        <v>440800</v>
      </c>
      <c r="D83" s="125">
        <f>Z25</f>
        <v>58800</v>
      </c>
      <c r="E83" s="126">
        <f>AA25</f>
        <v>186100</v>
      </c>
    </row>
  </sheetData>
  <mergeCells count="2">
    <mergeCell ref="J2:L2"/>
    <mergeCell ref="M2:O2"/>
  </mergeCells>
  <printOptions gridLines="1"/>
  <pageMargins left="0.25" right="0.25" top="1" bottom="1" header="0.5" footer="0.5"/>
  <pageSetup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HSCP Scales 07-01-17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2017-06-12T17:38:22Z</dcterms:created>
  <dcterms:modified xsi:type="dcterms:W3CDTF">2017-06-12T17:40:05Z</dcterms:modified>
</cp:coreProperties>
</file>